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600" windowHeight="1176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závod'!$A$1:$T$12</definedName>
    <definedName name="_xlnm.Print_Area" localSheetId="4">'1. závod (divize)'!$A$1:$AE$21</definedName>
    <definedName name="_xlnm.Print_Area" localSheetId="3">'2. závod'!$A$1:$U$12</definedName>
    <definedName name="_xlnm.Print_Area" localSheetId="5">'2. závod (divize)'!$A$1:$AE$19</definedName>
    <definedName name="_xlnm.Print_Area" localSheetId="6">'Graf '!$B$1:$AJ$89</definedName>
    <definedName name="_xlnm.Print_Area" localSheetId="1">'Výsledková listina'!$A$1:$Q$34</definedName>
    <definedName name="_xlnm.Print_Area" localSheetId="0">'Základní list'!$A$1:$N$27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<sst xmlns="http://schemas.openxmlformats.org/spreadsheetml/2006/main" count="759" uniqueCount="102">
  <si>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</si>
  <si>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</si>
  <si>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</si>
  <si>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</si>
  <si>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</si>
  <si>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</si>
  <si>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</si>
  <si>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</si>
  <si>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</si>
  <si>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</si>
  <si>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</si>
  <si>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</si>
  <si>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</si>
  <si>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</si>
  <si>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</si>
  <si>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</si>
  <si>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</si>
  <si>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</si>
  <si>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</si>
  <si>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</si>
  <si>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</si>
  <si>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</si>
  <si>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</si>
  <si>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</si>
  <si>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</si>
  <si>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</si>
  <si>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</si>
  <si>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</si>
  <si>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</si>
  <si>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</si>
  <si>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</si>
  <si>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</si>
  <si>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</si>
  <si>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</si>
  <si>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</si>
  <si>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</si>
  <si>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</si>
  <si>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</si>
  <si>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</si>
  <si>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</si>
  <si>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</si>
  <si>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</si>
  <si>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</si>
  <si>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</si>
  <si>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</si>
  <si>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</si>
  <si>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</si>
  <si>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</si>
  <si>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</si>
  <si>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</si>
  <si>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</si>
  <si>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</si>
  <si>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</si>
  <si>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</si>
  <si>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</si>
  <si>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</si>
  <si>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</si>
  <si>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</si>
  <si>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</si>
  <si>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</si>
  <si>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</si>
  <si>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</si>
  <si>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</si>
  <si>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</si>
  <si>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</si>
  <si>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</si>
  <si>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</si>
  <si>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</si>
  <si>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</si>
  <si>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</si>
  <si>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Název závodu:</t>
  </si>
  <si>
    <t>Brno</t>
  </si>
  <si>
    <t>Hrazdil Jiří</t>
  </si>
  <si>
    <t>Svitavský pohár 2016</t>
  </si>
  <si>
    <t>9.7.2016</t>
  </si>
  <si>
    <t>Žalud Olda</t>
  </si>
  <si>
    <t>Ambroz Josef</t>
  </si>
  <si>
    <t>Valda Martin</t>
  </si>
  <si>
    <t>Koukal Michal</t>
  </si>
  <si>
    <t>Kazatel Petr</t>
  </si>
  <si>
    <t>Pospíšil Radek</t>
  </si>
  <si>
    <t>Pavka Martin</t>
  </si>
  <si>
    <t>Řehulka Patrik</t>
  </si>
  <si>
    <t>Jakubčík Roman</t>
  </si>
  <si>
    <t>Plch Milan</t>
  </si>
  <si>
    <t>Jura Martin</t>
  </si>
  <si>
    <t>Bartes Petr</t>
  </si>
  <si>
    <t>Reim Martin</t>
  </si>
  <si>
    <t>Průša Vladimír</t>
  </si>
  <si>
    <t>Heidenreich Jan</t>
  </si>
  <si>
    <t>Tomeček Michal</t>
  </si>
  <si>
    <t>Voda Radek</t>
  </si>
  <si>
    <t>Olšan Jakub</t>
  </si>
  <si>
    <t>Vik Marek</t>
  </si>
  <si>
    <t>Lakoš Gustav</t>
  </si>
  <si>
    <t>Melichar Tomáš</t>
  </si>
  <si>
    <t>Polovic Ladislav</t>
  </si>
  <si>
    <t>Kopřiva Pavel</t>
  </si>
  <si>
    <t>Haflant Zdeněk</t>
  </si>
  <si>
    <t>Mais Jan</t>
  </si>
  <si>
    <t>Pykal Aleš</t>
  </si>
  <si>
    <t>Mistrovství vesmíru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</si>
</sst>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1" fillId="0" borderId="30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 applyProtection="1">
      <alignment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49" fontId="1" fillId="2" borderId="0" xfId="54" applyNumberFormat="1" applyFont="1" applyAlignment="1">
      <alignment/>
      <protection hidden="1" locked="0"/>
    </xf>
    <xf numFmtId="0" fontId="1" fillId="2" borderId="17" xfId="54" applyFont="1" applyBorder="1" applyAlignment="1">
      <alignment horizontal="right" vertical="center"/>
      <protection hidden="1" locked="0"/>
    </xf>
    <xf numFmtId="0" fontId="1" fillId="2" borderId="17" xfId="54" applyFont="1" applyBorder="1" applyAlignment="1">
      <alignment horizontal="left" vertical="center" wrapText="1"/>
      <protection hidden="1" locked="0"/>
    </xf>
    <xf numFmtId="0" fontId="1" fillId="2" borderId="17" xfId="54" applyFont="1" applyBorder="1" applyAlignment="1">
      <alignment horizontal="center" vertical="center" wrapText="1"/>
      <protection hidden="1" locked="0"/>
    </xf>
    <xf numFmtId="0" fontId="15" fillId="2" borderId="24" xfId="54" applyFont="1" applyBorder="1" applyAlignment="1">
      <alignment horizontal="left" vertical="center" wrapText="1"/>
      <protection hidden="1" locked="0"/>
    </xf>
    <xf numFmtId="0" fontId="1" fillId="2" borderId="19" xfId="54" applyFont="1" applyBorder="1" applyAlignment="1">
      <alignment horizontal="center" vertical="center"/>
      <protection hidden="1" locked="0"/>
    </xf>
    <xf numFmtId="0" fontId="1" fillId="2" borderId="17" xfId="54" applyFont="1" applyBorder="1" applyAlignment="1">
      <alignment horizontal="center" vertical="center"/>
      <protection hidden="1" locked="0"/>
    </xf>
    <xf numFmtId="0" fontId="1" fillId="2" borderId="19" xfId="54" applyFont="1" applyBorder="1" applyAlignment="1">
      <alignment horizontal="center" vertical="center" wrapText="1"/>
      <protection hidden="1" locked="0"/>
    </xf>
    <xf numFmtId="0" fontId="1" fillId="2" borderId="17" xfId="54" applyFont="1" applyBorder="1" applyAlignment="1">
      <alignment horizontal="left" vertical="center"/>
      <protection hidden="1" locked="0"/>
    </xf>
    <xf numFmtId="0" fontId="1" fillId="2" borderId="28" xfId="54" applyFont="1" applyBorder="1" applyAlignment="1">
      <alignment horizontal="right" vertical="center"/>
      <protection hidden="1" locked="0"/>
    </xf>
    <xf numFmtId="0" fontId="1" fillId="2" borderId="28" xfId="54" applyFont="1" applyBorder="1" applyAlignment="1">
      <alignment horizontal="left" vertical="center" wrapText="1"/>
      <protection hidden="1" locked="0"/>
    </xf>
    <xf numFmtId="0" fontId="1" fillId="2" borderId="28" xfId="54" applyFont="1" applyBorder="1" applyAlignment="1">
      <alignment horizontal="center" vertical="center" wrapText="1"/>
      <protection hidden="1" locked="0"/>
    </xf>
    <xf numFmtId="0" fontId="15" fillId="2" borderId="26" xfId="54" applyFont="1" applyBorder="1" applyAlignment="1">
      <alignment horizontal="left" vertical="center" wrapText="1"/>
      <protection hidden="1" locked="0"/>
    </xf>
    <xf numFmtId="0" fontId="1" fillId="2" borderId="38" xfId="54" applyFont="1" applyBorder="1" applyAlignment="1">
      <alignment horizontal="center" vertical="center" wrapText="1"/>
      <protection hidden="1" locked="0"/>
    </xf>
    <xf numFmtId="0" fontId="1" fillId="2" borderId="30" xfId="54" applyFont="1" applyBorder="1" applyAlignment="1">
      <alignment horizontal="center" vertical="center" wrapText="1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39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43" fontId="1" fillId="0" borderId="42" xfId="34" applyFont="1" applyFill="1" applyBorder="1" applyAlignment="1" applyProtection="1">
      <alignment horizontal="center" vertical="center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4880520"/>
        <c:axId val="66815817"/>
      </c:barChart>
      <c:catAx>
        <c:axId val="14880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6815817"/>
        <c:crosses val="autoZero"/>
        <c:auto val="1"/>
        <c:lblOffset val="100"/>
        <c:tickLblSkip val="1"/>
        <c:noMultiLvlLbl val="0"/>
      </c:catAx>
      <c:valAx>
        <c:axId val="6681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8805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"/>
          <c:w val="0.844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'!$E$5:$E$89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'!$K$5:$K$89</c:f>
              <c:numCache/>
            </c:numRef>
          </c:val>
        </c:ser>
        <c:gapWidth val="10"/>
        <c:axId val="64471442"/>
        <c:axId val="43372067"/>
      </c:barChart>
      <c:catAx>
        <c:axId val="6447144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372067"/>
        <c:crosses val="autoZero"/>
        <c:auto val="1"/>
        <c:lblOffset val="100"/>
        <c:tickLblSkip val="1"/>
        <c:noMultiLvlLbl val="0"/>
      </c:catAx>
      <c:valAx>
        <c:axId val="433720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71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053"/>
          <c:w val="0.117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1862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2</xdr:row>
      <xdr:rowOff>190500</xdr:rowOff>
    </xdr:from>
    <xdr:to>
      <xdr:col>39</xdr:col>
      <xdr:colOff>171450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6734175" y="552450"/>
        <a:ext cx="7553325" cy="1066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27"/>
  <sheetViews>
    <sheetView showGridLines="0" showZeros="0" view="pageBreakPreview" zoomScaleSheetLayoutView="100" zoomScalePageLayoutView="0" workbookViewId="0" topLeftCell="A1">
      <selection activeCell="E2" sqref="E2:I2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75">
      <c r="A2" s="119"/>
      <c r="B2" s="119"/>
      <c r="C2" s="119"/>
      <c r="D2" s="120" t="s">
        <v>70</v>
      </c>
      <c r="E2" s="135" t="s">
        <v>73</v>
      </c>
      <c r="F2" s="135"/>
      <c r="G2" s="135"/>
      <c r="H2" s="135"/>
      <c r="I2" s="135"/>
      <c r="J2" s="119"/>
      <c r="K2" s="119"/>
      <c r="L2" s="119"/>
      <c r="M2" s="119"/>
      <c r="N2" s="119"/>
    </row>
    <row r="3" spans="3:14" ht="12.75">
      <c r="C3" s="130" t="s">
        <v>7</v>
      </c>
      <c r="D3" s="130"/>
      <c r="E3" s="137" t="s">
        <v>71</v>
      </c>
      <c r="F3" s="137"/>
      <c r="G3" s="137"/>
      <c r="H3" s="137"/>
      <c r="I3" s="137"/>
      <c r="J3" s="26"/>
      <c r="K3" s="26"/>
      <c r="L3" s="26"/>
      <c r="M3" s="26"/>
      <c r="N3" s="87"/>
    </row>
    <row r="4" spans="3:14" ht="15.75">
      <c r="C4" s="130" t="s">
        <v>8</v>
      </c>
      <c r="D4" s="130"/>
      <c r="E4" s="138" t="s">
        <v>101</v>
      </c>
      <c r="F4" s="138"/>
      <c r="G4" s="138"/>
      <c r="H4" s="138"/>
      <c r="I4" s="138"/>
      <c r="J4" s="26"/>
      <c r="K4" s="26"/>
      <c r="L4" s="26"/>
      <c r="M4" s="26"/>
      <c r="N4" s="87"/>
    </row>
    <row r="5" spans="3:14" ht="12.75">
      <c r="C5" s="56" t="s">
        <v>50</v>
      </c>
      <c r="D5" s="102" t="s">
        <v>74</v>
      </c>
      <c r="E5" s="79" t="s">
        <v>51</v>
      </c>
      <c r="F5" s="121" t="s">
        <v>74</v>
      </c>
      <c r="J5" s="26"/>
      <c r="K5" s="26"/>
      <c r="L5" s="26"/>
      <c r="M5" s="26"/>
      <c r="N5" s="87"/>
    </row>
    <row r="6" spans="3:14" ht="15.75">
      <c r="C6" s="130" t="s">
        <v>9</v>
      </c>
      <c r="D6" s="130"/>
      <c r="E6" s="139" t="s">
        <v>72</v>
      </c>
      <c r="F6" s="139"/>
      <c r="G6" s="139"/>
      <c r="H6" s="139"/>
      <c r="I6" s="139"/>
      <c r="J6" s="26"/>
      <c r="K6" s="26"/>
      <c r="L6" s="26"/>
      <c r="M6" s="26"/>
      <c r="N6" s="87"/>
    </row>
    <row r="7" spans="3:14" ht="15.75">
      <c r="C7" s="130" t="s">
        <v>21</v>
      </c>
      <c r="D7" s="130"/>
      <c r="E7" s="136" t="s">
        <v>72</v>
      </c>
      <c r="F7" s="136"/>
      <c r="G7" s="136"/>
      <c r="H7" s="136"/>
      <c r="I7" s="136"/>
      <c r="J7" s="26"/>
      <c r="K7" s="26"/>
      <c r="L7" s="26"/>
      <c r="M7" s="26"/>
      <c r="N7" s="87"/>
    </row>
    <row r="8" spans="2:14" ht="12.75">
      <c r="B8" s="13"/>
      <c r="C8" s="132"/>
      <c r="D8" s="132"/>
      <c r="E8" s="132"/>
      <c r="J8" s="26"/>
      <c r="K8" s="26"/>
      <c r="L8" s="26"/>
      <c r="M8" s="26"/>
      <c r="N8" s="87"/>
    </row>
    <row r="9" spans="1:14" ht="12.75" customHeight="1">
      <c r="A9" s="125" t="s">
        <v>17</v>
      </c>
      <c r="B9" s="125" t="s">
        <v>19</v>
      </c>
      <c r="C9" s="133" t="s">
        <v>22</v>
      </c>
      <c r="D9" s="134"/>
      <c r="E9" s="125" t="s">
        <v>25</v>
      </c>
      <c r="F9" s="125"/>
      <c r="G9" s="125"/>
      <c r="H9" s="125"/>
      <c r="I9" s="131" t="s">
        <v>26</v>
      </c>
      <c r="J9" s="131"/>
      <c r="K9" s="131" t="s">
        <v>27</v>
      </c>
      <c r="L9" s="131"/>
      <c r="M9" s="131" t="s">
        <v>33</v>
      </c>
      <c r="N9" s="131"/>
    </row>
    <row r="10" spans="1:14" s="19" customFormat="1" ht="25.5">
      <c r="A10" s="125"/>
      <c r="B10" s="125"/>
      <c r="C10" s="20" t="s">
        <v>38</v>
      </c>
      <c r="D10" s="20" t="s">
        <v>39</v>
      </c>
      <c r="E10" s="125"/>
      <c r="F10" s="125"/>
      <c r="G10" s="125"/>
      <c r="H10" s="125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24" t="s">
        <v>23</v>
      </c>
      <c r="B11" s="124"/>
      <c r="C11" s="22">
        <f>SUM(C12:C26)</f>
        <v>26</v>
      </c>
      <c r="D11" s="22">
        <f>SUM(D12:D26)</f>
        <v>26</v>
      </c>
      <c r="E11" s="126" t="s">
        <v>23</v>
      </c>
      <c r="F11" s="127"/>
      <c r="G11" s="127"/>
      <c r="H11" s="128"/>
      <c r="I11" s="23">
        <f>SUM(I12:I26)</f>
        <v>34294</v>
      </c>
      <c r="J11" s="24">
        <f aca="true" t="shared" si="0" ref="J11:J26">IF(I11&gt;0,I11/$C11,"")</f>
        <v>1319</v>
      </c>
      <c r="K11" s="24">
        <f>SUM(K12:K26)</f>
        <v>27934</v>
      </c>
      <c r="L11" s="24">
        <f aca="true" t="shared" si="1" ref="L11:L26">IF(K11&gt;0,K11/$D11,"")</f>
        <v>1074.3846153846155</v>
      </c>
      <c r="M11" s="24">
        <f>SUM(M12:M26)</f>
        <v>62228</v>
      </c>
      <c r="N11" s="24">
        <f>IF(M11&gt;0,M11/($C11+$D11),"")</f>
        <v>1196.6923076923076</v>
      </c>
    </row>
    <row r="12" spans="1:14" ht="15.75">
      <c r="A12" s="47" t="s">
        <v>55</v>
      </c>
      <c r="B12" s="21">
        <v>4</v>
      </c>
      <c r="C12" s="47">
        <f>IF(ISBLANK($A12),"",COUNTA('1. závod'!D$6:D$35))</f>
        <v>6</v>
      </c>
      <c r="D12" s="80">
        <f>IF(ISBLANK($A12),"",COUNTA('2. závod'!D$6:D$35))</f>
        <v>6</v>
      </c>
      <c r="E12" s="125"/>
      <c r="F12" s="125"/>
      <c r="G12" s="125"/>
      <c r="H12" s="125"/>
      <c r="I12" s="81">
        <f>SUM('1. závod'!D$6:D$35)</f>
        <v>9671</v>
      </c>
      <c r="J12" s="24">
        <f t="shared" si="0"/>
        <v>1611.8333333333333</v>
      </c>
      <c r="K12" s="81">
        <f>SUM('2. závod'!D$6:D$35)</f>
        <v>6708</v>
      </c>
      <c r="L12" s="24">
        <f t="shared" si="1"/>
        <v>1118</v>
      </c>
      <c r="M12" s="81">
        <f aca="true" t="shared" si="2" ref="M12:M19">SUM(I12,K12)</f>
        <v>16379</v>
      </c>
      <c r="N12" s="24">
        <f>IF(M12&gt;0,M12/($C12+$D12),"")</f>
        <v>1364.9166666666667</v>
      </c>
    </row>
    <row r="13" spans="1:14" ht="15.75">
      <c r="A13" s="47" t="s">
        <v>56</v>
      </c>
      <c r="B13" s="21">
        <f>IF(ISBLANK(A13),"",B12+5)</f>
        <v>9</v>
      </c>
      <c r="C13" s="47">
        <f>IF(ISBLANK($A13),"",COUNTA('1. závod'!I$6:I$35))</f>
        <v>7</v>
      </c>
      <c r="D13" s="80">
        <f>IF(ISBLANK($A13),"",COUNTA('2. závod'!I$6:I$35))</f>
        <v>7</v>
      </c>
      <c r="E13" s="125"/>
      <c r="F13" s="125"/>
      <c r="G13" s="125"/>
      <c r="H13" s="125"/>
      <c r="I13" s="81">
        <f>SUM('1. závod'!I$6:I$35)</f>
        <v>7575</v>
      </c>
      <c r="J13" s="24">
        <f t="shared" si="0"/>
        <v>1082.142857142857</v>
      </c>
      <c r="K13" s="81">
        <f>SUM('2. závod'!I$6:I$35)</f>
        <v>5829</v>
      </c>
      <c r="L13" s="24">
        <f t="shared" si="1"/>
        <v>832.7142857142857</v>
      </c>
      <c r="M13" s="81">
        <f t="shared" si="2"/>
        <v>13404</v>
      </c>
      <c r="N13" s="24">
        <f aca="true" t="shared" si="3" ref="N13:N26">IF(M13&gt;0,M13/($C13+$D13),"")</f>
        <v>957.4285714285714</v>
      </c>
    </row>
    <row r="14" spans="1:14" ht="15.75">
      <c r="A14" s="47" t="s">
        <v>57</v>
      </c>
      <c r="B14" s="21">
        <f aca="true" t="shared" si="4" ref="B14:B26">IF(ISBLANK(A14),"",B13+5)</f>
        <v>14</v>
      </c>
      <c r="C14" s="47">
        <f>IF(ISBLANK($A14),"",COUNTA('1. závod'!N$6:N$35))</f>
        <v>7</v>
      </c>
      <c r="D14" s="80">
        <f>IF(ISBLANK($A14),"",COUNTA('2. závod'!N$6:N$35))</f>
        <v>7</v>
      </c>
      <c r="E14" s="125"/>
      <c r="F14" s="125"/>
      <c r="G14" s="125"/>
      <c r="H14" s="125"/>
      <c r="I14" s="81">
        <f>SUM('1. závod'!N$6:N$35)</f>
        <v>7098</v>
      </c>
      <c r="J14" s="24">
        <f t="shared" si="0"/>
        <v>1014</v>
      </c>
      <c r="K14" s="81">
        <f>SUM('2. závod'!N$6:N$35)</f>
        <v>6725</v>
      </c>
      <c r="L14" s="24">
        <f t="shared" si="1"/>
        <v>960.7142857142857</v>
      </c>
      <c r="M14" s="81">
        <f t="shared" si="2"/>
        <v>13823</v>
      </c>
      <c r="N14" s="24">
        <f t="shared" si="3"/>
        <v>987.3571428571429</v>
      </c>
    </row>
    <row r="15" spans="1:14" ht="15.75">
      <c r="A15" s="47" t="s">
        <v>58</v>
      </c>
      <c r="B15" s="21">
        <f t="shared" si="4"/>
        <v>19</v>
      </c>
      <c r="C15" s="47">
        <f>IF(ISBLANK($A15),"",COUNTA('1. závod'!S$6:S$35))</f>
        <v>6</v>
      </c>
      <c r="D15" s="80">
        <f>IF(ISBLANK($A15),"",COUNTA('2. závod'!S$6:S$35))</f>
        <v>6</v>
      </c>
      <c r="E15" s="125"/>
      <c r="F15" s="125"/>
      <c r="G15" s="125"/>
      <c r="H15" s="125"/>
      <c r="I15" s="81">
        <f>SUM('1. závod'!S$6:S$35)</f>
        <v>9950</v>
      </c>
      <c r="J15" s="24">
        <f t="shared" si="0"/>
        <v>1658.3333333333333</v>
      </c>
      <c r="K15" s="81">
        <f>SUM('2. závod'!S$6:S$35)</f>
        <v>8672</v>
      </c>
      <c r="L15" s="24">
        <f t="shared" si="1"/>
        <v>1445.3333333333333</v>
      </c>
      <c r="M15" s="81">
        <f t="shared" si="2"/>
        <v>18622</v>
      </c>
      <c r="N15" s="24">
        <f t="shared" si="3"/>
        <v>1551.8333333333333</v>
      </c>
    </row>
    <row r="16" spans="1:14" ht="15.75" hidden="1" collapsed="1">
      <c r="A16" s="47" t="s">
        <v>60</v>
      </c>
      <c r="B16" s="21">
        <f t="shared" si="4"/>
        <v>24</v>
      </c>
      <c r="C16" s="47">
        <f>IF(ISBLANK($A16),"",COUNTA('1. závod'!X$6:X$35))</f>
        <v>0</v>
      </c>
      <c r="D16" s="80">
        <f>IF(ISBLANK($A16),"",COUNTA('2. závod'!X$6:X$35))</f>
        <v>0</v>
      </c>
      <c r="E16" s="125"/>
      <c r="F16" s="125"/>
      <c r="G16" s="125"/>
      <c r="H16" s="125"/>
      <c r="I16" s="81">
        <f>SUM('1. závod'!X$6:X$35)</f>
        <v>0</v>
      </c>
      <c r="J16" s="24">
        <f t="shared" si="0"/>
      </c>
      <c r="K16" s="81">
        <f>SUM('2. závod'!X$6:X$35)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5" t="s">
        <v>61</v>
      </c>
      <c r="B17" s="21">
        <f t="shared" si="4"/>
        <v>29</v>
      </c>
      <c r="C17" s="47">
        <f>IF(ISBLANK($A17),"",COUNTA('1. závod'!AC$6:AC$35))</f>
        <v>0</v>
      </c>
      <c r="D17" s="80">
        <f>IF(ISBLANK($A17),"",COUNTA('2. závod'!AC$6:AC$35))</f>
        <v>0</v>
      </c>
      <c r="E17" s="122"/>
      <c r="F17" s="122"/>
      <c r="G17" s="122"/>
      <c r="H17" s="122"/>
      <c r="I17" s="81">
        <f>SUM('1. závod'!AC$6:AC$35)</f>
        <v>0</v>
      </c>
      <c r="J17" s="24">
        <f t="shared" si="0"/>
      </c>
      <c r="K17" s="81">
        <f>SUM('2. závod'!AC$6:AC$35)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80">
        <f>IF(ISBLANK($A18),"",COUNTA('2. závod'!AH$6:AH$35))</f>
        <v>0</v>
      </c>
      <c r="E18" s="122"/>
      <c r="F18" s="122"/>
      <c r="G18" s="122"/>
      <c r="H18" s="122"/>
      <c r="I18" s="81">
        <f>SUM('1. závod'!AH$6:AH$35)</f>
        <v>0</v>
      </c>
      <c r="J18" s="24">
        <f t="shared" si="0"/>
      </c>
      <c r="K18" s="81">
        <f>SUM('2. závod'!AH$6:AH$35)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5" t="s">
        <v>59</v>
      </c>
      <c r="B19" s="21">
        <f t="shared" si="4"/>
        <v>39</v>
      </c>
      <c r="C19" s="47">
        <f>IF(ISBLANK($A19),"",COUNTA('1. závod'!AM$6:AM$35))</f>
        <v>0</v>
      </c>
      <c r="D19" s="80">
        <f>IF(ISBLANK($A19),"",COUNTA('2. závod'!AM$6:AM$35))</f>
        <v>0</v>
      </c>
      <c r="E19" s="122"/>
      <c r="F19" s="122"/>
      <c r="G19" s="122"/>
      <c r="H19" s="122"/>
      <c r="I19" s="81">
        <f>SUM('1. závod'!AM$6:AM$35)</f>
        <v>0</v>
      </c>
      <c r="J19" s="24">
        <f t="shared" si="0"/>
      </c>
      <c r="K19" s="81">
        <f>SUM('2. závod'!AM$6:AM$35)</f>
        <v>0</v>
      </c>
      <c r="L19" s="24">
        <f t="shared" si="1"/>
      </c>
      <c r="M19" s="81">
        <f t="shared" si="2"/>
        <v>0</v>
      </c>
      <c r="N19" s="24">
        <f t="shared" si="3"/>
      </c>
    </row>
    <row r="20" spans="1:14" ht="15.75" hidden="1" outlineLevel="1">
      <c r="A20" s="25" t="s">
        <v>62</v>
      </c>
      <c r="B20" s="21">
        <f t="shared" si="4"/>
        <v>44</v>
      </c>
      <c r="C20" s="47">
        <f>IF(ISBLANK($A20),"",COUNTA('1. závod'!AR$6:AR$35))</f>
        <v>0</v>
      </c>
      <c r="D20" s="80">
        <f>IF(ISBLANK($A20),"",COUNTA('2. závod'!AR$6:AR$35))</f>
        <v>0</v>
      </c>
      <c r="E20" s="122"/>
      <c r="F20" s="122"/>
      <c r="G20" s="122"/>
      <c r="H20" s="122"/>
      <c r="I20" s="81">
        <f>SUM('1. závod'!AR$6:AR$35)</f>
        <v>0</v>
      </c>
      <c r="J20" s="24">
        <f t="shared" si="0"/>
      </c>
      <c r="K20" s="81">
        <f>SUM('2. závod'!AR$6:AR$35)</f>
        <v>0</v>
      </c>
      <c r="L20" s="24">
        <f t="shared" si="1"/>
      </c>
      <c r="M20" s="81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63</v>
      </c>
      <c r="B21" s="21">
        <f t="shared" si="4"/>
        <v>49</v>
      </c>
      <c r="C21" s="47">
        <f>IF(ISBLANK($A21),"",COUNTA('1. závod'!AW$6:AW$35))</f>
        <v>0</v>
      </c>
      <c r="D21" s="80">
        <f>IF(ISBLANK($A21),"",COUNTA('2. závod'!AW$6:AW$35))</f>
        <v>0</v>
      </c>
      <c r="E21" s="122"/>
      <c r="F21" s="122"/>
      <c r="G21" s="122"/>
      <c r="H21" s="122"/>
      <c r="I21" s="81">
        <f>SUM('1. závod'!AW$6:AW$35)</f>
        <v>0</v>
      </c>
      <c r="J21" s="24">
        <f t="shared" si="0"/>
      </c>
      <c r="K21" s="81">
        <f>SUM('2. závod'!AW$6:AW$35)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5" t="s">
        <v>64</v>
      </c>
      <c r="B22" s="21">
        <f t="shared" si="4"/>
        <v>54</v>
      </c>
      <c r="C22" s="47">
        <f>IF(ISBLANK($A22),"",COUNTA('1. závod'!BB$6:BB$35))</f>
        <v>0</v>
      </c>
      <c r="D22" s="80">
        <f>IF(ISBLANK($A22),"",COUNTA('2. závod'!BB$6:BB$35))</f>
        <v>0</v>
      </c>
      <c r="E22" s="122"/>
      <c r="F22" s="122"/>
      <c r="G22" s="122"/>
      <c r="H22" s="122"/>
      <c r="I22" s="81">
        <f>SUM('1. závod'!BB$6:BB$35)</f>
        <v>0</v>
      </c>
      <c r="J22" s="24">
        <f t="shared" si="0"/>
      </c>
      <c r="K22" s="81">
        <f>SUM('2. závod'!BB$6:BB$35)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5" t="s">
        <v>65</v>
      </c>
      <c r="B23" s="21">
        <f t="shared" si="4"/>
        <v>59</v>
      </c>
      <c r="C23" s="47">
        <f>IF(ISBLANK($A23),"",COUNTA('1. závod'!BG$6:BG$35))</f>
        <v>0</v>
      </c>
      <c r="D23" s="80">
        <f>IF(ISBLANK($A23),"",COUNTA('2. závod'!BG$6:BG$35))</f>
        <v>0</v>
      </c>
      <c r="E23" s="122"/>
      <c r="F23" s="122"/>
      <c r="G23" s="122"/>
      <c r="H23" s="122"/>
      <c r="I23" s="81">
        <f>SUM('1. závod'!BG$6:BG$35)</f>
        <v>0</v>
      </c>
      <c r="J23" s="24">
        <f t="shared" si="0"/>
      </c>
      <c r="K23" s="81">
        <f>SUM('2. závod'!BG$6:BG$35)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5" t="s">
        <v>66</v>
      </c>
      <c r="B24" s="21">
        <f t="shared" si="4"/>
        <v>64</v>
      </c>
      <c r="C24" s="47">
        <f>IF(ISBLANK($A24),"",COUNTA('1. závod'!BL$6:BL$35))</f>
        <v>0</v>
      </c>
      <c r="D24" s="80">
        <f>IF(ISBLANK($A24),"",COUNTA('2. závod'!BL$6:BL$35))</f>
        <v>0</v>
      </c>
      <c r="E24" s="122"/>
      <c r="F24" s="122"/>
      <c r="G24" s="122"/>
      <c r="H24" s="122"/>
      <c r="I24" s="81">
        <f>SUM('1. závod'!BL$6:BL$35)</f>
        <v>0</v>
      </c>
      <c r="J24" s="24">
        <f t="shared" si="0"/>
      </c>
      <c r="K24" s="81">
        <f>SUM('2. závod'!BL$6:BL$35)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5" t="s">
        <v>67</v>
      </c>
      <c r="B25" s="21">
        <f t="shared" si="4"/>
        <v>69</v>
      </c>
      <c r="C25" s="47">
        <f>IF(ISBLANK($A25),"",COUNTA('1. závod'!BQ$6:BQ$35))</f>
        <v>0</v>
      </c>
      <c r="D25" s="80">
        <f>IF(ISBLANK($A25),"",COUNTA('2. závod'!BQ$6:BQ$35))</f>
        <v>0</v>
      </c>
      <c r="E25" s="122"/>
      <c r="F25" s="122"/>
      <c r="G25" s="122"/>
      <c r="H25" s="122"/>
      <c r="I25" s="81">
        <f>SUM('1. závod'!BQ$6:BQ$35)</f>
        <v>0</v>
      </c>
      <c r="J25" s="24">
        <f t="shared" si="0"/>
      </c>
      <c r="K25" s="81">
        <f>SUM('2. závod'!BQ$6:BQ$35)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hidden="1" outlineLevel="1">
      <c r="A26" s="25" t="s">
        <v>68</v>
      </c>
      <c r="B26" s="21">
        <f t="shared" si="4"/>
        <v>74</v>
      </c>
      <c r="C26" s="47">
        <f>IF(ISBLANK($A26),"",COUNTA('1. závod'!BV$6:BV$35))</f>
        <v>0</v>
      </c>
      <c r="D26" s="80">
        <f>IF(ISBLANK($A26),"",COUNTA('2. závod'!BV$6:BV$35))</f>
        <v>0</v>
      </c>
      <c r="E26" s="122"/>
      <c r="F26" s="122"/>
      <c r="G26" s="122"/>
      <c r="H26" s="122"/>
      <c r="I26" s="81">
        <f>SUM('1. závod'!BV$6:BV$35)</f>
        <v>0</v>
      </c>
      <c r="J26" s="24">
        <f t="shared" si="0"/>
      </c>
      <c r="K26" s="81">
        <f>SUM('2. závod'!BV$6:BV$35)</f>
        <v>0</v>
      </c>
      <c r="L26" s="24">
        <f t="shared" si="1"/>
      </c>
      <c r="M26" s="81">
        <f t="shared" si="5"/>
        <v>0</v>
      </c>
      <c r="N26" s="24">
        <f t="shared" si="3"/>
      </c>
    </row>
    <row r="27" spans="1:14" ht="15.75">
      <c r="A27" s="85"/>
      <c r="B27" s="27"/>
      <c r="C27" s="85"/>
      <c r="D27" s="123" t="s">
        <v>35</v>
      </c>
      <c r="E27" s="123"/>
      <c r="F27" s="123"/>
      <c r="G27" s="123"/>
      <c r="H27" s="86"/>
      <c r="I27" s="82">
        <f>MAX('1. závod'!$D$6:$BV$35)</f>
        <v>2480</v>
      </c>
      <c r="J27" s="28"/>
      <c r="K27" s="82">
        <f>MAX('2. závod'!$D$6:$BV$35)</f>
        <v>1904</v>
      </c>
      <c r="L27" s="28"/>
      <c r="M27" s="82">
        <f>MAX(I27,K27)</f>
        <v>2480</v>
      </c>
      <c r="N27" s="28"/>
    </row>
  </sheetData>
  <sheetProtection formatCells="0" formatColumns="0" formatRows="0" insertColumns="0" insertRows="0" deleteColumns="0" deleteRows="0" selectLockedCells="1" sort="0" autoFilter="0"/>
  <mergeCells count="36">
    <mergeCell ref="E2:I2"/>
    <mergeCell ref="E7:I7"/>
    <mergeCell ref="E3:I3"/>
    <mergeCell ref="E4:I4"/>
    <mergeCell ref="E6:I6"/>
    <mergeCell ref="K9:L9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17:H17"/>
    <mergeCell ref="E22:H22"/>
    <mergeCell ref="E23:H23"/>
    <mergeCell ref="E24:H24"/>
    <mergeCell ref="E19:H19"/>
    <mergeCell ref="E20:H20"/>
    <mergeCell ref="E21:H2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5:H25"/>
    <mergeCell ref="E26:H26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1"/>
  <headerFooter alignWithMargins="0">
    <oddFooter>&amp;CStránka &amp;P z 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C9" sqref="C9"/>
    </sheetView>
  </sheetViews>
  <sheetFormatPr defaultColWidth="9.00390625" defaultRowHeight="12.75" outlineLevelCol="1"/>
  <cols>
    <col min="1" max="2" width="5.125" style="46" hidden="1" customWidth="1"/>
    <col min="3" max="3" width="20.125" style="46" bestFit="1" customWidth="1"/>
    <col min="4" max="4" width="5.25390625" style="46" hidden="1" customWidth="1"/>
    <col min="5" max="5" width="17.125" style="46" hidden="1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16384" width="9.125" style="30" customWidth="1"/>
  </cols>
  <sheetData>
    <row r="1" spans="1:17" ht="18">
      <c r="A1" s="163" t="s">
        <v>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0" s="32" customFormat="1" ht="15">
      <c r="A2" s="165" t="str">
        <f>CONCATENATE("Místo konání: ",'Základní list'!E3)</f>
        <v>Místo konání: Brno</v>
      </c>
      <c r="B2" s="165"/>
      <c r="C2" s="165"/>
      <c r="D2" s="165"/>
      <c r="E2" s="165"/>
      <c r="F2" s="33"/>
      <c r="G2" s="33"/>
      <c r="H2" s="33"/>
      <c r="I2" s="33"/>
      <c r="J2" s="34"/>
      <c r="K2" s="34"/>
      <c r="L2" s="164" t="str">
        <f>CONCATENATE("Pořadatel: ",'Základní list'!E6)</f>
        <v>Pořadatel: Hrazdil Jiří</v>
      </c>
      <c r="M2" s="164"/>
      <c r="N2" s="164"/>
      <c r="O2" s="164"/>
      <c r="P2" s="164"/>
      <c r="Q2" s="164"/>
      <c r="T2" s="34"/>
    </row>
    <row r="3" spans="1:20" s="32" customFormat="1" ht="15">
      <c r="A3" s="165" t="str">
        <f>CONCATENATE("Druh závodu: ",'Základní list'!E4)</f>
        <v>Druh závodu: Mistrovství vesmíru</v>
      </c>
      <c r="B3" s="165"/>
      <c r="C3" s="165"/>
      <c r="D3" s="165"/>
      <c r="E3" s="165"/>
      <c r="F3" s="33"/>
      <c r="G3" s="33"/>
      <c r="H3" s="33"/>
      <c r="I3" s="33"/>
      <c r="J3" s="34"/>
      <c r="K3" s="34"/>
      <c r="L3" s="164" t="str">
        <f>CONCATENATE("Hlavní rozhodčí: ",'Základní list'!E7)</f>
        <v>Hlavní rozhodčí: Hrazdil Jiří</v>
      </c>
      <c r="M3" s="164"/>
      <c r="N3" s="164"/>
      <c r="O3" s="164"/>
      <c r="P3" s="164"/>
      <c r="Q3" s="164"/>
      <c r="T3" s="34"/>
    </row>
    <row r="4" spans="1:20" s="32" customFormat="1" ht="12.75">
      <c r="A4" s="144" t="str">
        <f>CONCATENATE("Datum konání: ",'Základní list'!D5," - ",'Základní list'!F5)</f>
        <v>Datum konání: 9.7.2016 - 9.7.2016</v>
      </c>
      <c r="B4" s="144"/>
      <c r="C4" s="144"/>
      <c r="D4" s="144"/>
      <c r="E4" s="14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8"/>
      <c r="B5" s="88"/>
      <c r="C5" s="88"/>
      <c r="D5" s="88"/>
      <c r="E5" s="88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15.75">
      <c r="A6" s="149" t="s">
        <v>44</v>
      </c>
      <c r="B6" s="152" t="s">
        <v>49</v>
      </c>
      <c r="C6" s="152"/>
      <c r="D6" s="152"/>
      <c r="E6" s="153"/>
      <c r="F6" s="156" t="s">
        <v>40</v>
      </c>
      <c r="G6" s="157"/>
      <c r="H6" s="157"/>
      <c r="I6" s="158"/>
      <c r="J6" s="159" t="s">
        <v>41</v>
      </c>
      <c r="K6" s="157"/>
      <c r="L6" s="157"/>
      <c r="M6" s="158"/>
      <c r="N6" s="160" t="s">
        <v>33</v>
      </c>
      <c r="O6" s="161"/>
      <c r="P6" s="161"/>
      <c r="Q6" s="162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50"/>
      <c r="B7" s="154"/>
      <c r="C7" s="154"/>
      <c r="D7" s="154"/>
      <c r="E7" s="155"/>
      <c r="F7" s="95" t="s">
        <v>0</v>
      </c>
      <c r="G7" s="78"/>
      <c r="H7" s="93"/>
      <c r="I7" s="94"/>
      <c r="J7" s="65" t="str">
        <f>F7</f>
        <v>Sektor</v>
      </c>
      <c r="K7" s="63"/>
      <c r="L7" s="93"/>
      <c r="M7" s="94"/>
      <c r="N7" s="140" t="s">
        <v>54</v>
      </c>
      <c r="O7" s="142" t="s">
        <v>1</v>
      </c>
      <c r="P7" s="142" t="s">
        <v>3</v>
      </c>
      <c r="Q7" s="147" t="s">
        <v>2</v>
      </c>
      <c r="R7" s="35"/>
      <c r="S7" s="35"/>
      <c r="T7" s="36"/>
    </row>
    <row r="8" spans="1:20" s="37" customFormat="1" ht="13.5" customHeight="1">
      <c r="A8" s="151"/>
      <c r="B8" s="96" t="s">
        <v>52</v>
      </c>
      <c r="C8" s="96" t="s">
        <v>24</v>
      </c>
      <c r="D8" s="96" t="s">
        <v>47</v>
      </c>
      <c r="E8" s="97" t="s">
        <v>53</v>
      </c>
      <c r="F8" s="98" t="s">
        <v>5</v>
      </c>
      <c r="G8" s="96" t="s">
        <v>4</v>
      </c>
      <c r="H8" s="99" t="s">
        <v>1</v>
      </c>
      <c r="I8" s="100" t="s">
        <v>46</v>
      </c>
      <c r="J8" s="101" t="str">
        <f>F8</f>
        <v>sk</v>
      </c>
      <c r="K8" s="96" t="str">
        <f>G8</f>
        <v>čís</v>
      </c>
      <c r="L8" s="99" t="s">
        <v>1</v>
      </c>
      <c r="M8" s="100" t="s">
        <v>46</v>
      </c>
      <c r="N8" s="141"/>
      <c r="O8" s="143"/>
      <c r="P8" s="143"/>
      <c r="Q8" s="148"/>
      <c r="R8" s="35"/>
      <c r="S8" s="35"/>
      <c r="T8" s="36"/>
    </row>
    <row r="9" spans="1:20" s="37" customFormat="1" ht="25.5" customHeight="1">
      <c r="A9" s="83"/>
      <c r="B9" s="103"/>
      <c r="C9" s="104" t="s">
        <v>81</v>
      </c>
      <c r="D9" s="105"/>
      <c r="E9" s="106"/>
      <c r="F9" s="109" t="s">
        <v>58</v>
      </c>
      <c r="G9" s="105">
        <v>5</v>
      </c>
      <c r="H9" s="61">
        <f>IF($G9="","",INDEX('1. závod'!$A:$BX,$G9+5,INDEX('Základní list'!$B:$B,MATCH($F9,'Základní list'!$A:$A,0),1)))</f>
        <v>2480</v>
      </c>
      <c r="I9" s="60">
        <f>IF($G9="","",INDEX('1. závod'!$A:$BX,$G9+5,INDEX('Základní list'!$B:$B,MATCH($F9,'Základní list'!$A:$A,0),1)+1))</f>
        <v>1</v>
      </c>
      <c r="J9" s="105" t="s">
        <v>57</v>
      </c>
      <c r="K9" s="105">
        <v>3</v>
      </c>
      <c r="L9" s="61">
        <f>IF($K9="","",INDEX('2. závod'!$A:$BX,$K9+5,INDEX('Základní list'!$B:$B,MATCH($J9,'Základní list'!$A:$A,0),1)))</f>
        <v>1494</v>
      </c>
      <c r="M9" s="60">
        <f>IF($K9="","",INDEX('2. závod'!$A:$BX,$K9+5,INDEX('Základní list'!$B:$B,MATCH($J9,'Základní list'!$A:$A,0),1)+1))</f>
        <v>1</v>
      </c>
      <c r="N9" s="71">
        <f aca="true" t="shared" si="0" ref="N9:N40">IF(ISBLANK($C9),"",COUNT(I9,M9))</f>
        <v>2</v>
      </c>
      <c r="O9" s="73">
        <f aca="true" t="shared" si="1" ref="O9:O40">IF(ISBLANK($C9),"",SUM(H9,L9))</f>
        <v>3974</v>
      </c>
      <c r="P9" s="75">
        <f aca="true" t="shared" si="2" ref="P9:P40">IF(ISBLANK($C9),"",SUM(I9,M9))</f>
        <v>2</v>
      </c>
      <c r="Q9" s="77">
        <f aca="true" t="shared" si="3" ref="Q9:Q34">IF(ISBLANK($C9),"",IF(ISTEXT(Q8),1,Q8+1))</f>
        <v>1</v>
      </c>
      <c r="R9" s="38" t="str">
        <f aca="true" t="shared" si="4" ref="R9:R71">CONCATENATE(F9,G9)</f>
        <v>D5</v>
      </c>
      <c r="S9" s="38" t="str">
        <f aca="true" t="shared" si="5" ref="S9:S71">CONCATENATE(J9,K9)</f>
        <v>C3</v>
      </c>
      <c r="T9" s="36">
        <f aca="true" t="shared" si="6" ref="T9:T71">IF(ISBLANK(E9),"",E9)</f>
      </c>
    </row>
    <row r="10" spans="1:20" s="37" customFormat="1" ht="25.5" customHeight="1">
      <c r="A10" s="83"/>
      <c r="B10" s="103"/>
      <c r="C10" s="104" t="s">
        <v>77</v>
      </c>
      <c r="D10" s="105"/>
      <c r="E10" s="106"/>
      <c r="F10" s="107" t="s">
        <v>57</v>
      </c>
      <c r="G10" s="108">
        <v>3</v>
      </c>
      <c r="H10" s="61">
        <f>IF($G10="","",INDEX('1. závod'!$A:$BX,$G10+5,INDEX('Základní list'!$B:$B,MATCH($F10,'Základní list'!$A:$A,0),1)))</f>
        <v>1783</v>
      </c>
      <c r="I10" s="60">
        <f>IF($G10="","",INDEX('1. závod'!$A:$BX,$G10+5,INDEX('Základní list'!$B:$B,MATCH($F10,'Základní list'!$A:$A,0),1)+1))</f>
        <v>1</v>
      </c>
      <c r="J10" s="108" t="s">
        <v>55</v>
      </c>
      <c r="K10" s="108">
        <v>3</v>
      </c>
      <c r="L10" s="61">
        <f>IF($K10="","",INDEX('2. závod'!$A:$BX,$K10+5,INDEX('Základní list'!$B:$B,MATCH($J10,'Základní list'!$A:$A,0),1)))</f>
        <v>1525</v>
      </c>
      <c r="M10" s="60">
        <f>IF($K10="","",INDEX('2. závod'!$A:$BX,$K10+5,INDEX('Základní list'!$B:$B,MATCH($J10,'Základní list'!$A:$A,0),1)+1))</f>
        <v>1</v>
      </c>
      <c r="N10" s="71">
        <f t="shared" si="0"/>
        <v>2</v>
      </c>
      <c r="O10" s="73">
        <f t="shared" si="1"/>
        <v>3308</v>
      </c>
      <c r="P10" s="75">
        <f t="shared" si="2"/>
        <v>2</v>
      </c>
      <c r="Q10" s="77">
        <f t="shared" si="3"/>
        <v>2</v>
      </c>
      <c r="R10" s="38" t="str">
        <f t="shared" si="4"/>
        <v>C3</v>
      </c>
      <c r="S10" s="38" t="str">
        <f t="shared" si="5"/>
        <v>A3</v>
      </c>
      <c r="T10" s="36">
        <f t="shared" si="6"/>
      </c>
    </row>
    <row r="11" spans="1:20" s="37" customFormat="1" ht="25.5" customHeight="1">
      <c r="A11" s="83"/>
      <c r="B11" s="103"/>
      <c r="C11" s="104" t="s">
        <v>94</v>
      </c>
      <c r="D11" s="105"/>
      <c r="E11" s="106"/>
      <c r="F11" s="109" t="s">
        <v>55</v>
      </c>
      <c r="G11" s="105">
        <v>1</v>
      </c>
      <c r="H11" s="61">
        <f>IF($G11="","",INDEX('1. závod'!$A:$BX,$G11+5,INDEX('Základní list'!$B:$B,MATCH($F11,'Základní list'!$A:$A,0),1)))</f>
        <v>1978</v>
      </c>
      <c r="I11" s="60">
        <f>IF($G11="","",INDEX('1. závod'!$A:$BX,$G11+5,INDEX('Základní list'!$B:$B,MATCH($F11,'Základní list'!$A:$A,0),1)+1))</f>
        <v>1</v>
      </c>
      <c r="J11" s="105" t="s">
        <v>57</v>
      </c>
      <c r="K11" s="105">
        <v>2</v>
      </c>
      <c r="L11" s="61">
        <f>IF($K11="","",INDEX('2. závod'!$A:$BX,$K11+5,INDEX('Základní list'!$B:$B,MATCH($J11,'Základní list'!$A:$A,0),1)))</f>
        <v>1427</v>
      </c>
      <c r="M11" s="60">
        <f>IF($K11="","",INDEX('2. závod'!$A:$BX,$K11+5,INDEX('Základní list'!$B:$B,MATCH($J11,'Základní list'!$A:$A,0),1)+1))</f>
        <v>2</v>
      </c>
      <c r="N11" s="71">
        <f t="shared" si="0"/>
        <v>2</v>
      </c>
      <c r="O11" s="73">
        <f t="shared" si="1"/>
        <v>3405</v>
      </c>
      <c r="P11" s="75">
        <f t="shared" si="2"/>
        <v>3</v>
      </c>
      <c r="Q11" s="77">
        <f t="shared" si="3"/>
        <v>3</v>
      </c>
      <c r="R11" s="38" t="str">
        <f t="shared" si="4"/>
        <v>A1</v>
      </c>
      <c r="S11" s="38" t="str">
        <f t="shared" si="5"/>
        <v>C2</v>
      </c>
      <c r="T11" s="36">
        <f t="shared" si="6"/>
      </c>
    </row>
    <row r="12" spans="1:20" s="37" customFormat="1" ht="25.5" customHeight="1">
      <c r="A12" s="83"/>
      <c r="B12" s="103"/>
      <c r="C12" s="104" t="s">
        <v>75</v>
      </c>
      <c r="D12" s="105"/>
      <c r="E12" s="106"/>
      <c r="F12" s="109" t="s">
        <v>57</v>
      </c>
      <c r="G12" s="105">
        <v>7</v>
      </c>
      <c r="H12" s="61">
        <f>IF($G12="","",INDEX('1. závod'!$A:$BX,$G12+5,INDEX('Základní list'!$B:$B,MATCH($F12,'Základní list'!$A:$A,0),1)))</f>
        <v>1217</v>
      </c>
      <c r="I12" s="60">
        <f>IF($G12="","",INDEX('1. závod'!$A:$BX,$G12+5,INDEX('Základní list'!$B:$B,MATCH($F12,'Základní list'!$A:$A,0),1)+1))</f>
        <v>2</v>
      </c>
      <c r="J12" s="105" t="s">
        <v>58</v>
      </c>
      <c r="K12" s="105">
        <v>4</v>
      </c>
      <c r="L12" s="61">
        <f>IF($K12="","",INDEX('2. závod'!$A:$BX,$K12+5,INDEX('Základní list'!$B:$B,MATCH($J12,'Základní list'!$A:$A,0),1)))</f>
        <v>1904</v>
      </c>
      <c r="M12" s="60">
        <f>IF($K12="","",INDEX('2. závod'!$A:$BX,$K12+5,INDEX('Základní list'!$B:$B,MATCH($J12,'Základní list'!$A:$A,0),1)+1))</f>
        <v>1</v>
      </c>
      <c r="N12" s="71">
        <f t="shared" si="0"/>
        <v>2</v>
      </c>
      <c r="O12" s="73">
        <f t="shared" si="1"/>
        <v>3121</v>
      </c>
      <c r="P12" s="75">
        <f t="shared" si="2"/>
        <v>3</v>
      </c>
      <c r="Q12" s="77">
        <f t="shared" si="3"/>
        <v>4</v>
      </c>
      <c r="R12" s="38" t="str">
        <f t="shared" si="4"/>
        <v>C7</v>
      </c>
      <c r="S12" s="38" t="str">
        <f t="shared" si="5"/>
        <v>D4</v>
      </c>
      <c r="T12" s="36">
        <f t="shared" si="6"/>
      </c>
    </row>
    <row r="13" spans="1:20" s="37" customFormat="1" ht="25.5" customHeight="1">
      <c r="A13" s="83"/>
      <c r="B13" s="103"/>
      <c r="C13" s="104" t="s">
        <v>82</v>
      </c>
      <c r="D13" s="105"/>
      <c r="E13" s="106"/>
      <c r="F13" s="107" t="s">
        <v>56</v>
      </c>
      <c r="G13" s="108">
        <v>6</v>
      </c>
      <c r="H13" s="61">
        <f>IF($G13="","",INDEX('1. závod'!$A:$BX,$G13+5,INDEX('Základní list'!$B:$B,MATCH($F13,'Základní list'!$A:$A,0),1)))</f>
        <v>1303</v>
      </c>
      <c r="I13" s="60">
        <f>IF($G13="","",INDEX('1. závod'!$A:$BX,$G13+5,INDEX('Základní list'!$B:$B,MATCH($F13,'Základní list'!$A:$A,0),1)+1))</f>
        <v>3</v>
      </c>
      <c r="J13" s="108" t="s">
        <v>56</v>
      </c>
      <c r="K13" s="108">
        <v>6</v>
      </c>
      <c r="L13" s="61">
        <f>IF($K13="","",INDEX('2. závod'!$A:$BX,$K13+5,INDEX('Základní list'!$B:$B,MATCH($J13,'Základní list'!$A:$A,0),1)))</f>
        <v>1288</v>
      </c>
      <c r="M13" s="60">
        <f>IF($K13="","",INDEX('2. závod'!$A:$BX,$K13+5,INDEX('Základní list'!$B:$B,MATCH($J13,'Základní list'!$A:$A,0),1)+1))</f>
        <v>1</v>
      </c>
      <c r="N13" s="71">
        <f t="shared" si="0"/>
        <v>2</v>
      </c>
      <c r="O13" s="73">
        <f t="shared" si="1"/>
        <v>2591</v>
      </c>
      <c r="P13" s="75">
        <f t="shared" si="2"/>
        <v>4</v>
      </c>
      <c r="Q13" s="77">
        <f t="shared" si="3"/>
        <v>5</v>
      </c>
      <c r="R13" s="38" t="str">
        <f t="shared" si="4"/>
        <v>B6</v>
      </c>
      <c r="S13" s="38" t="str">
        <f t="shared" si="5"/>
        <v>B6</v>
      </c>
      <c r="T13" s="36">
        <f t="shared" si="6"/>
      </c>
    </row>
    <row r="14" spans="1:20" s="37" customFormat="1" ht="25.5" customHeight="1">
      <c r="A14" s="83"/>
      <c r="B14" s="103"/>
      <c r="C14" s="104" t="s">
        <v>88</v>
      </c>
      <c r="D14" s="105"/>
      <c r="E14" s="106"/>
      <c r="F14" s="109" t="s">
        <v>56</v>
      </c>
      <c r="G14" s="105">
        <v>3</v>
      </c>
      <c r="H14" s="61">
        <f>IF($G14="","",INDEX('1. závod'!$A:$BX,$G14+5,INDEX('Základní list'!$B:$B,MATCH($F14,'Základní list'!$A:$A,0),1)))</f>
        <v>1344</v>
      </c>
      <c r="I14" s="60">
        <f>IF($G14="","",INDEX('1. závod'!$A:$BX,$G14+5,INDEX('Základní list'!$B:$B,MATCH($F14,'Základní list'!$A:$A,0),1)+1))</f>
        <v>2</v>
      </c>
      <c r="J14" s="105" t="s">
        <v>56</v>
      </c>
      <c r="K14" s="105">
        <v>7</v>
      </c>
      <c r="L14" s="61">
        <f>IF($K14="","",INDEX('2. závod'!$A:$BX,$K14+5,INDEX('Základní list'!$B:$B,MATCH($J14,'Základní list'!$A:$A,0),1)))</f>
        <v>996</v>
      </c>
      <c r="M14" s="60">
        <f>IF($K14="","",INDEX('2. závod'!$A:$BX,$K14+5,INDEX('Základní list'!$B:$B,MATCH($J14,'Základní list'!$A:$A,0),1)+1))</f>
        <v>2</v>
      </c>
      <c r="N14" s="71">
        <f t="shared" si="0"/>
        <v>2</v>
      </c>
      <c r="O14" s="73">
        <f t="shared" si="1"/>
        <v>2340</v>
      </c>
      <c r="P14" s="75">
        <f t="shared" si="2"/>
        <v>4</v>
      </c>
      <c r="Q14" s="77">
        <f t="shared" si="3"/>
        <v>6</v>
      </c>
      <c r="R14" s="38" t="str">
        <f t="shared" si="4"/>
        <v>B3</v>
      </c>
      <c r="S14" s="38" t="str">
        <f t="shared" si="5"/>
        <v>B7</v>
      </c>
      <c r="T14" s="36">
        <f t="shared" si="6"/>
      </c>
    </row>
    <row r="15" spans="1:20" s="37" customFormat="1" ht="25.5" customHeight="1">
      <c r="A15" s="83"/>
      <c r="B15" s="103"/>
      <c r="C15" s="104" t="s">
        <v>89</v>
      </c>
      <c r="D15" s="105"/>
      <c r="E15" s="106"/>
      <c r="F15" s="109" t="s">
        <v>55</v>
      </c>
      <c r="G15" s="105">
        <v>2</v>
      </c>
      <c r="H15" s="61">
        <f>IF($G15="","",INDEX('1. závod'!$A:$BX,$G15+5,INDEX('Základní list'!$B:$B,MATCH($F15,'Základní list'!$A:$A,0),1)))</f>
        <v>1742</v>
      </c>
      <c r="I15" s="60">
        <f>IF($G15="","",INDEX('1. závod'!$A:$BX,$G15+5,INDEX('Základní list'!$B:$B,MATCH($F15,'Základní list'!$A:$A,0),1)+1))</f>
        <v>2</v>
      </c>
      <c r="J15" s="105" t="s">
        <v>55</v>
      </c>
      <c r="K15" s="105">
        <v>4</v>
      </c>
      <c r="L15" s="61">
        <f>IF($K15="","",INDEX('2. závod'!$A:$BX,$K15+5,INDEX('Základní list'!$B:$B,MATCH($J15,'Základní list'!$A:$A,0),1)))</f>
        <v>1175</v>
      </c>
      <c r="M15" s="60">
        <f>IF($K15="","",INDEX('2. závod'!$A:$BX,$K15+5,INDEX('Základní list'!$B:$B,MATCH($J15,'Základní list'!$A:$A,0),1)+1))</f>
        <v>3</v>
      </c>
      <c r="N15" s="71">
        <f t="shared" si="0"/>
        <v>2</v>
      </c>
      <c r="O15" s="73">
        <f t="shared" si="1"/>
        <v>2917</v>
      </c>
      <c r="P15" s="75">
        <f t="shared" si="2"/>
        <v>5</v>
      </c>
      <c r="Q15" s="77">
        <f t="shared" si="3"/>
        <v>7</v>
      </c>
      <c r="R15" s="38" t="str">
        <f t="shared" si="4"/>
        <v>A2</v>
      </c>
      <c r="S15" s="38" t="str">
        <f t="shared" si="5"/>
        <v>A4</v>
      </c>
      <c r="T15" s="36">
        <f t="shared" si="6"/>
      </c>
    </row>
    <row r="16" spans="1:20" s="37" customFormat="1" ht="25.5" customHeight="1">
      <c r="A16" s="83"/>
      <c r="B16" s="103"/>
      <c r="C16" s="104" t="s">
        <v>86</v>
      </c>
      <c r="D16" s="105"/>
      <c r="E16" s="106"/>
      <c r="F16" s="109" t="s">
        <v>58</v>
      </c>
      <c r="G16" s="105">
        <v>6</v>
      </c>
      <c r="H16" s="61">
        <f>IF($G16="","",INDEX('1. závod'!$A:$BX,$G16+5,INDEX('Základní list'!$B:$B,MATCH($F16,'Základní list'!$A:$A,0),1)))</f>
        <v>2299</v>
      </c>
      <c r="I16" s="60">
        <f>IF($G16="","",INDEX('1. závod'!$A:$BX,$G16+5,INDEX('Základní list'!$B:$B,MATCH($F16,'Základní list'!$A:$A,0),1)+1))</f>
        <v>2</v>
      </c>
      <c r="J16" s="105" t="s">
        <v>57</v>
      </c>
      <c r="K16" s="105">
        <v>4</v>
      </c>
      <c r="L16" s="61">
        <f>IF($K16="","",INDEX('2. závod'!$A:$BX,$K16+5,INDEX('Základní list'!$B:$B,MATCH($J16,'Základní list'!$A:$A,0),1)))</f>
        <v>936</v>
      </c>
      <c r="M16" s="60">
        <f>IF($K16="","",INDEX('2. závod'!$A:$BX,$K16+5,INDEX('Základní list'!$B:$B,MATCH($J16,'Základní list'!$A:$A,0),1)+1))</f>
        <v>4</v>
      </c>
      <c r="N16" s="71">
        <f t="shared" si="0"/>
        <v>2</v>
      </c>
      <c r="O16" s="73">
        <f t="shared" si="1"/>
        <v>3235</v>
      </c>
      <c r="P16" s="75">
        <f t="shared" si="2"/>
        <v>6</v>
      </c>
      <c r="Q16" s="77">
        <f t="shared" si="3"/>
        <v>8</v>
      </c>
      <c r="R16" s="38" t="str">
        <f t="shared" si="4"/>
        <v>D6</v>
      </c>
      <c r="S16" s="38" t="str">
        <f t="shared" si="5"/>
        <v>C4</v>
      </c>
      <c r="T16" s="36">
        <f t="shared" si="6"/>
      </c>
    </row>
    <row r="17" spans="1:20" s="37" customFormat="1" ht="25.5" customHeight="1">
      <c r="A17" s="83"/>
      <c r="B17" s="103"/>
      <c r="C17" s="104" t="s">
        <v>93</v>
      </c>
      <c r="D17" s="105"/>
      <c r="E17" s="106"/>
      <c r="F17" s="109" t="s">
        <v>56</v>
      </c>
      <c r="G17" s="105">
        <v>2</v>
      </c>
      <c r="H17" s="61">
        <f>IF($G17="","",INDEX('1. závod'!$A:$BX,$G17+5,INDEX('Základní list'!$B:$B,MATCH($F17,'Základní list'!$A:$A,0),1)))</f>
        <v>1574</v>
      </c>
      <c r="I17" s="60">
        <f>IF($G17="","",INDEX('1. závod'!$A:$BX,$G17+5,INDEX('Základní list'!$B:$B,MATCH($F17,'Základní list'!$A:$A,0),1)+1))</f>
        <v>1</v>
      </c>
      <c r="J17" s="105" t="s">
        <v>56</v>
      </c>
      <c r="K17" s="105">
        <v>4</v>
      </c>
      <c r="L17" s="61">
        <f>IF($K17="","",INDEX('2. závod'!$A:$BX,$K17+5,INDEX('Základní list'!$B:$B,MATCH($J17,'Základní list'!$A:$A,0),1)))</f>
        <v>711</v>
      </c>
      <c r="M17" s="60">
        <f>IF($K17="","",INDEX('2. závod'!$A:$BX,$K17+5,INDEX('Základní list'!$B:$B,MATCH($J17,'Základní list'!$A:$A,0),1)+1))</f>
        <v>5</v>
      </c>
      <c r="N17" s="71">
        <f t="shared" si="0"/>
        <v>2</v>
      </c>
      <c r="O17" s="73">
        <f t="shared" si="1"/>
        <v>2285</v>
      </c>
      <c r="P17" s="75">
        <f t="shared" si="2"/>
        <v>6</v>
      </c>
      <c r="Q17" s="77">
        <f t="shared" si="3"/>
        <v>9</v>
      </c>
      <c r="R17" s="38" t="str">
        <f t="shared" si="4"/>
        <v>B2</v>
      </c>
      <c r="S17" s="38" t="str">
        <f t="shared" si="5"/>
        <v>B4</v>
      </c>
      <c r="T17" s="36">
        <f t="shared" si="6"/>
      </c>
    </row>
    <row r="18" spans="1:20" s="37" customFormat="1" ht="25.5" customHeight="1">
      <c r="A18" s="83"/>
      <c r="B18" s="103"/>
      <c r="C18" s="104" t="s">
        <v>95</v>
      </c>
      <c r="D18" s="105"/>
      <c r="E18" s="106"/>
      <c r="F18" s="109" t="s">
        <v>55</v>
      </c>
      <c r="G18" s="105">
        <v>3</v>
      </c>
      <c r="H18" s="61">
        <f>IF($G18="","",INDEX('1. závod'!$A:$BX,$G18+5,INDEX('Základní list'!$B:$B,MATCH($F18,'Základní list'!$A:$A,0),1)))</f>
        <v>1398</v>
      </c>
      <c r="I18" s="60">
        <f>IF($G18="","",INDEX('1. závod'!$A:$BX,$G18+5,INDEX('Základní list'!$B:$B,MATCH($F18,'Základní list'!$A:$A,0),1)+1))</f>
        <v>5</v>
      </c>
      <c r="J18" s="105" t="s">
        <v>55</v>
      </c>
      <c r="K18" s="105">
        <v>1</v>
      </c>
      <c r="L18" s="61">
        <f>IF($K18="","",INDEX('2. závod'!$A:$BX,$K18+5,INDEX('Základní list'!$B:$B,MATCH($J18,'Základní list'!$A:$A,0),1)))</f>
        <v>1494</v>
      </c>
      <c r="M18" s="60">
        <f>IF($K18="","",INDEX('2. závod'!$A:$BX,$K18+5,INDEX('Základní list'!$B:$B,MATCH($J18,'Základní list'!$A:$A,0),1)+1))</f>
        <v>2</v>
      </c>
      <c r="N18" s="71">
        <f t="shared" si="0"/>
        <v>2</v>
      </c>
      <c r="O18" s="73">
        <f t="shared" si="1"/>
        <v>2892</v>
      </c>
      <c r="P18" s="75">
        <f t="shared" si="2"/>
        <v>7</v>
      </c>
      <c r="Q18" s="77">
        <f t="shared" si="3"/>
        <v>10</v>
      </c>
      <c r="R18" s="38" t="str">
        <f t="shared" si="4"/>
        <v>A3</v>
      </c>
      <c r="S18" s="38" t="str">
        <f t="shared" si="5"/>
        <v>A1</v>
      </c>
      <c r="T18" s="36">
        <f t="shared" si="6"/>
      </c>
    </row>
    <row r="19" spans="1:20" s="37" customFormat="1" ht="25.5" customHeight="1">
      <c r="A19" s="83"/>
      <c r="B19" s="103"/>
      <c r="C19" s="104" t="s">
        <v>78</v>
      </c>
      <c r="D19" s="105"/>
      <c r="E19" s="106"/>
      <c r="F19" s="109" t="s">
        <v>55</v>
      </c>
      <c r="G19" s="105">
        <v>5</v>
      </c>
      <c r="H19" s="61">
        <f>IF($G19="","",INDEX('1. závod'!$A:$BX,$G19+5,INDEX('Základní list'!$B:$B,MATCH($F19,'Základní list'!$A:$A,0),1)))</f>
        <v>1654</v>
      </c>
      <c r="I19" s="60">
        <f>IF($G19="","",INDEX('1. závod'!$A:$BX,$G19+5,INDEX('Základní list'!$B:$B,MATCH($F19,'Základní list'!$A:$A,0),1)+1))</f>
        <v>3</v>
      </c>
      <c r="J19" s="105" t="s">
        <v>55</v>
      </c>
      <c r="K19" s="105">
        <v>2</v>
      </c>
      <c r="L19" s="61">
        <f>IF($K19="","",INDEX('2. závod'!$A:$BX,$K19+5,INDEX('Základní list'!$B:$B,MATCH($J19,'Základní list'!$A:$A,0),1)))</f>
        <v>1094</v>
      </c>
      <c r="M19" s="60">
        <f>IF($K19="","",INDEX('2. závod'!$A:$BX,$K19+5,INDEX('Základní list'!$B:$B,MATCH($J19,'Základní list'!$A:$A,0),1)+1))</f>
        <v>4</v>
      </c>
      <c r="N19" s="71">
        <f t="shared" si="0"/>
        <v>2</v>
      </c>
      <c r="O19" s="73">
        <f t="shared" si="1"/>
        <v>2748</v>
      </c>
      <c r="P19" s="75">
        <f t="shared" si="2"/>
        <v>7</v>
      </c>
      <c r="Q19" s="77">
        <f t="shared" si="3"/>
        <v>11</v>
      </c>
      <c r="R19" s="38" t="str">
        <f t="shared" si="4"/>
        <v>A5</v>
      </c>
      <c r="S19" s="38" t="str">
        <f t="shared" si="5"/>
        <v>A2</v>
      </c>
      <c r="T19" s="36">
        <f t="shared" si="6"/>
      </c>
    </row>
    <row r="20" spans="1:20" s="37" customFormat="1" ht="25.5" customHeight="1">
      <c r="A20" s="83"/>
      <c r="B20" s="103"/>
      <c r="C20" s="104" t="s">
        <v>100</v>
      </c>
      <c r="D20" s="105"/>
      <c r="E20" s="106"/>
      <c r="F20" s="109" t="s">
        <v>57</v>
      </c>
      <c r="G20" s="105">
        <v>2</v>
      </c>
      <c r="H20" s="61">
        <f>IF($G20="","",INDEX('1. závod'!$A:$BX,$G20+5,INDEX('Základní list'!$B:$B,MATCH($F20,'Základní list'!$A:$A,0),1)))</f>
        <v>1129</v>
      </c>
      <c r="I20" s="60">
        <f>IF($G20="","",INDEX('1. závod'!$A:$BX,$G20+5,INDEX('Základní list'!$B:$B,MATCH($F20,'Základní list'!$A:$A,0),1)+1))</f>
        <v>3</v>
      </c>
      <c r="J20" s="105" t="s">
        <v>56</v>
      </c>
      <c r="K20" s="105">
        <v>3</v>
      </c>
      <c r="L20" s="61">
        <f>IF($K20="","",INDEX('2. závod'!$A:$BX,$K20+5,INDEX('Základní list'!$B:$B,MATCH($J20,'Základní list'!$A:$A,0),1)))</f>
        <v>921</v>
      </c>
      <c r="M20" s="60">
        <f>IF($K20="","",INDEX('2. závod'!$A:$BX,$K20+5,INDEX('Základní list'!$B:$B,MATCH($J20,'Základní list'!$A:$A,0),1)+1))</f>
        <v>4</v>
      </c>
      <c r="N20" s="71">
        <f t="shared" si="0"/>
        <v>2</v>
      </c>
      <c r="O20" s="73">
        <f t="shared" si="1"/>
        <v>2050</v>
      </c>
      <c r="P20" s="75">
        <f t="shared" si="2"/>
        <v>7</v>
      </c>
      <c r="Q20" s="77">
        <f t="shared" si="3"/>
        <v>12</v>
      </c>
      <c r="R20" s="38" t="str">
        <f t="shared" si="4"/>
        <v>C2</v>
      </c>
      <c r="S20" s="38" t="str">
        <f t="shared" si="5"/>
        <v>B3</v>
      </c>
      <c r="T20" s="36">
        <f t="shared" si="6"/>
      </c>
    </row>
    <row r="21" spans="1:20" s="37" customFormat="1" ht="25.5" customHeight="1">
      <c r="A21" s="83"/>
      <c r="B21" s="103"/>
      <c r="C21" s="104" t="s">
        <v>96</v>
      </c>
      <c r="D21" s="105"/>
      <c r="E21" s="106"/>
      <c r="F21" s="109" t="s">
        <v>55</v>
      </c>
      <c r="G21" s="105">
        <v>4</v>
      </c>
      <c r="H21" s="61">
        <f>IF($G21="","",INDEX('1. závod'!$A:$BX,$G21+5,INDEX('Základní list'!$B:$B,MATCH($F21,'Základní list'!$A:$A,0),1)))</f>
        <v>1338</v>
      </c>
      <c r="I21" s="60">
        <f>IF($G21="","",INDEX('1. závod'!$A:$BX,$G21+5,INDEX('Základní list'!$B:$B,MATCH($F21,'Základní list'!$A:$A,0),1)+1))</f>
        <v>6</v>
      </c>
      <c r="J21" s="105" t="s">
        <v>58</v>
      </c>
      <c r="K21" s="105">
        <v>3</v>
      </c>
      <c r="L21" s="61">
        <f>IF($K21="","",INDEX('2. závod'!$A:$BX,$K21+5,INDEX('Základní list'!$B:$B,MATCH($J21,'Základní list'!$A:$A,0),1)))</f>
        <v>1810</v>
      </c>
      <c r="M21" s="60">
        <f>IF($K21="","",INDEX('2. závod'!$A:$BX,$K21+5,INDEX('Základní list'!$B:$B,MATCH($J21,'Základní list'!$A:$A,0),1)+1))</f>
        <v>2</v>
      </c>
      <c r="N21" s="71">
        <f t="shared" si="0"/>
        <v>2</v>
      </c>
      <c r="O21" s="73">
        <f t="shared" si="1"/>
        <v>3148</v>
      </c>
      <c r="P21" s="75">
        <f t="shared" si="2"/>
        <v>8</v>
      </c>
      <c r="Q21" s="77">
        <f t="shared" si="3"/>
        <v>13</v>
      </c>
      <c r="R21" s="38" t="str">
        <f t="shared" si="4"/>
        <v>A4</v>
      </c>
      <c r="S21" s="38" t="str">
        <f t="shared" si="5"/>
        <v>D3</v>
      </c>
      <c r="T21" s="36">
        <f t="shared" si="6"/>
      </c>
    </row>
    <row r="22" spans="1:20" s="37" customFormat="1" ht="25.5" customHeight="1">
      <c r="A22" s="83"/>
      <c r="B22" s="103"/>
      <c r="C22" s="104" t="s">
        <v>99</v>
      </c>
      <c r="D22" s="105"/>
      <c r="E22" s="106"/>
      <c r="F22" s="107" t="s">
        <v>57</v>
      </c>
      <c r="G22" s="108">
        <v>5</v>
      </c>
      <c r="H22" s="61">
        <f>IF($G22="","",INDEX('1. závod'!$A:$BX,$G22+5,INDEX('Základní list'!$B:$B,MATCH($F22,'Základní list'!$A:$A,0),1)))</f>
        <v>922</v>
      </c>
      <c r="I22" s="60">
        <f>IF($G22="","",INDEX('1. závod'!$A:$BX,$G22+5,INDEX('Základní list'!$B:$B,MATCH($F22,'Základní list'!$A:$A,0),1)+1))</f>
        <v>5</v>
      </c>
      <c r="J22" s="108" t="s">
        <v>58</v>
      </c>
      <c r="K22" s="108">
        <v>2</v>
      </c>
      <c r="L22" s="61">
        <f>IF($K22="","",INDEX('2. závod'!$A:$BX,$K22+5,INDEX('Základní list'!$B:$B,MATCH($J22,'Základní list'!$A:$A,0),1)))</f>
        <v>1728</v>
      </c>
      <c r="M22" s="60">
        <f>IF($K22="","",INDEX('2. závod'!$A:$BX,$K22+5,INDEX('Základní list'!$B:$B,MATCH($J22,'Základní list'!$A:$A,0),1)+1))</f>
        <v>3</v>
      </c>
      <c r="N22" s="71">
        <f t="shared" si="0"/>
        <v>2</v>
      </c>
      <c r="O22" s="73">
        <f t="shared" si="1"/>
        <v>2650</v>
      </c>
      <c r="P22" s="75">
        <f t="shared" si="2"/>
        <v>8</v>
      </c>
      <c r="Q22" s="77">
        <f t="shared" si="3"/>
        <v>14</v>
      </c>
      <c r="R22" s="38" t="str">
        <f t="shared" si="4"/>
        <v>C5</v>
      </c>
      <c r="S22" s="38" t="str">
        <f t="shared" si="5"/>
        <v>D2</v>
      </c>
      <c r="T22" s="36">
        <f t="shared" si="6"/>
      </c>
    </row>
    <row r="23" spans="1:20" s="37" customFormat="1" ht="25.5" customHeight="1">
      <c r="A23" s="83"/>
      <c r="B23" s="103"/>
      <c r="C23" s="104" t="s">
        <v>85</v>
      </c>
      <c r="D23" s="105"/>
      <c r="E23" s="106"/>
      <c r="F23" s="107" t="s">
        <v>58</v>
      </c>
      <c r="G23" s="108">
        <v>3</v>
      </c>
      <c r="H23" s="61">
        <f>IF($G23="","",INDEX('1. závod'!$A:$BX,$G23+5,INDEX('Základní list'!$B:$B,MATCH($F23,'Základní list'!$A:$A,0),1)))</f>
        <v>1198</v>
      </c>
      <c r="I23" s="60">
        <f>IF($G23="","",INDEX('1. závod'!$A:$BX,$G23+5,INDEX('Základní list'!$B:$B,MATCH($F23,'Základní list'!$A:$A,0),1)+1))</f>
        <v>4</v>
      </c>
      <c r="J23" s="108" t="s">
        <v>58</v>
      </c>
      <c r="K23" s="108">
        <v>6</v>
      </c>
      <c r="L23" s="61">
        <f>IF($K23="","",INDEX('2. závod'!$A:$BX,$K23+5,INDEX('Základní list'!$B:$B,MATCH($J23,'Základní list'!$A:$A,0),1)))</f>
        <v>1340</v>
      </c>
      <c r="M23" s="60">
        <f>IF($K23="","",INDEX('2. závod'!$A:$BX,$K23+5,INDEX('Základní list'!$B:$B,MATCH($J23,'Základní list'!$A:$A,0),1)+1))</f>
        <v>4</v>
      </c>
      <c r="N23" s="71">
        <f t="shared" si="0"/>
        <v>2</v>
      </c>
      <c r="O23" s="73">
        <f t="shared" si="1"/>
        <v>2538</v>
      </c>
      <c r="P23" s="75">
        <f t="shared" si="2"/>
        <v>8</v>
      </c>
      <c r="Q23" s="77">
        <f t="shared" si="3"/>
        <v>15</v>
      </c>
      <c r="R23" s="38" t="str">
        <f t="shared" si="4"/>
        <v>D3</v>
      </c>
      <c r="S23" s="38" t="str">
        <f t="shared" si="5"/>
        <v>D6</v>
      </c>
      <c r="T23" s="36">
        <f t="shared" si="6"/>
      </c>
    </row>
    <row r="24" spans="1:20" s="37" customFormat="1" ht="25.5" customHeight="1">
      <c r="A24" s="83"/>
      <c r="B24" s="103"/>
      <c r="C24" s="104" t="s">
        <v>90</v>
      </c>
      <c r="D24" s="105"/>
      <c r="E24" s="106"/>
      <c r="F24" s="109" t="s">
        <v>58</v>
      </c>
      <c r="G24" s="105">
        <v>1</v>
      </c>
      <c r="H24" s="61">
        <f>IF($G24="","",INDEX('1. závod'!$A:$BX,$G24+5,INDEX('Základní list'!$B:$B,MATCH($F24,'Základní list'!$A:$A,0),1)))</f>
        <v>1151</v>
      </c>
      <c r="I24" s="60">
        <f>IF($G24="","",INDEX('1. závod'!$A:$BX,$G24+5,INDEX('Základní list'!$B:$B,MATCH($F24,'Základní list'!$A:$A,0),1)+1))</f>
        <v>5</v>
      </c>
      <c r="J24" s="105" t="s">
        <v>56</v>
      </c>
      <c r="K24" s="105">
        <v>5</v>
      </c>
      <c r="L24" s="61">
        <f>IF($K24="","",INDEX('2. závod'!$A:$BX,$K24+5,INDEX('Základní list'!$B:$B,MATCH($J24,'Základní list'!$A:$A,0),1)))</f>
        <v>975</v>
      </c>
      <c r="M24" s="60">
        <f>IF($K24="","",INDEX('2. závod'!$A:$BX,$K24+5,INDEX('Základní list'!$B:$B,MATCH($J24,'Základní list'!$A:$A,0),1)+1))</f>
        <v>3</v>
      </c>
      <c r="N24" s="71">
        <f t="shared" si="0"/>
        <v>2</v>
      </c>
      <c r="O24" s="73">
        <f t="shared" si="1"/>
        <v>2126</v>
      </c>
      <c r="P24" s="75">
        <f t="shared" si="2"/>
        <v>8</v>
      </c>
      <c r="Q24" s="77">
        <f t="shared" si="3"/>
        <v>16</v>
      </c>
      <c r="R24" s="38" t="str">
        <f t="shared" si="4"/>
        <v>D1</v>
      </c>
      <c r="S24" s="38" t="str">
        <f t="shared" si="5"/>
        <v>B5</v>
      </c>
      <c r="T24" s="36">
        <f t="shared" si="6"/>
      </c>
    </row>
    <row r="25" spans="1:20" s="37" customFormat="1" ht="25.5" customHeight="1">
      <c r="A25" s="83"/>
      <c r="B25" s="103"/>
      <c r="C25" s="104" t="s">
        <v>79</v>
      </c>
      <c r="D25" s="105"/>
      <c r="E25" s="106"/>
      <c r="F25" s="109" t="s">
        <v>55</v>
      </c>
      <c r="G25" s="105">
        <v>6</v>
      </c>
      <c r="H25" s="61">
        <f>IF($G25="","",INDEX('1. závod'!$A:$BX,$G25+5,INDEX('Základní list'!$B:$B,MATCH($F25,'Základní list'!$A:$A,0),1)))</f>
        <v>1561</v>
      </c>
      <c r="I25" s="60">
        <f>IF($G25="","",INDEX('1. závod'!$A:$BX,$G25+5,INDEX('Základní list'!$B:$B,MATCH($F25,'Základní list'!$A:$A,0),1)+1))</f>
        <v>4</v>
      </c>
      <c r="J25" s="105" t="s">
        <v>55</v>
      </c>
      <c r="K25" s="105">
        <v>5</v>
      </c>
      <c r="L25" s="61">
        <f>IF($K25="","",INDEX('2. závod'!$A:$BX,$K25+5,INDEX('Základní list'!$B:$B,MATCH($J25,'Základní list'!$A:$A,0),1)))</f>
        <v>902</v>
      </c>
      <c r="M25" s="60">
        <f>IF($K25="","",INDEX('2. závod'!$A:$BX,$K25+5,INDEX('Základní list'!$B:$B,MATCH($J25,'Základní list'!$A:$A,0),1)+1))</f>
        <v>5</v>
      </c>
      <c r="N25" s="71">
        <f t="shared" si="0"/>
        <v>2</v>
      </c>
      <c r="O25" s="73">
        <f t="shared" si="1"/>
        <v>2463</v>
      </c>
      <c r="P25" s="75">
        <f t="shared" si="2"/>
        <v>9</v>
      </c>
      <c r="Q25" s="77">
        <f t="shared" si="3"/>
        <v>17</v>
      </c>
      <c r="R25" s="38" t="str">
        <f t="shared" si="4"/>
        <v>A6</v>
      </c>
      <c r="S25" s="38" t="str">
        <f t="shared" si="5"/>
        <v>A5</v>
      </c>
      <c r="T25" s="36">
        <f t="shared" si="6"/>
      </c>
    </row>
    <row r="26" spans="1:20" s="37" customFormat="1" ht="25.5" customHeight="1">
      <c r="A26" s="83"/>
      <c r="B26" s="103"/>
      <c r="C26" s="104" t="s">
        <v>80</v>
      </c>
      <c r="D26" s="105"/>
      <c r="E26" s="106"/>
      <c r="F26" s="109" t="s">
        <v>58</v>
      </c>
      <c r="G26" s="105">
        <v>2</v>
      </c>
      <c r="H26" s="61">
        <f>IF($G26="","",INDEX('1. závod'!$A:$BX,$G26+5,INDEX('Základní list'!$B:$B,MATCH($F26,'Základní list'!$A:$A,0),1)))</f>
        <v>1735</v>
      </c>
      <c r="I26" s="60">
        <f>IF($G26="","",INDEX('1. závod'!$A:$BX,$G26+5,INDEX('Základní list'!$B:$B,MATCH($F26,'Základní list'!$A:$A,0),1)+1))</f>
        <v>3</v>
      </c>
      <c r="J26" s="105" t="s">
        <v>55</v>
      </c>
      <c r="K26" s="105">
        <v>6</v>
      </c>
      <c r="L26" s="61">
        <f>IF($K26="","",INDEX('2. závod'!$A:$BX,$K26+5,INDEX('Základní list'!$B:$B,MATCH($J26,'Základní list'!$A:$A,0),1)))</f>
        <v>518</v>
      </c>
      <c r="M26" s="60">
        <f>IF($K26="","",INDEX('2. závod'!$A:$BX,$K26+5,INDEX('Základní list'!$B:$B,MATCH($J26,'Základní list'!$A:$A,0),1)+1))</f>
        <v>6</v>
      </c>
      <c r="N26" s="71">
        <f t="shared" si="0"/>
        <v>2</v>
      </c>
      <c r="O26" s="73">
        <f t="shared" si="1"/>
        <v>2253</v>
      </c>
      <c r="P26" s="75">
        <f t="shared" si="2"/>
        <v>9</v>
      </c>
      <c r="Q26" s="77">
        <f t="shared" si="3"/>
        <v>18</v>
      </c>
      <c r="R26" s="38" t="str">
        <f t="shared" si="4"/>
        <v>D2</v>
      </c>
      <c r="S26" s="38" t="str">
        <f t="shared" si="5"/>
        <v>A6</v>
      </c>
      <c r="T26" s="36">
        <f t="shared" si="6"/>
      </c>
    </row>
    <row r="27" spans="1:20" s="37" customFormat="1" ht="25.5" customHeight="1">
      <c r="A27" s="83"/>
      <c r="B27" s="103"/>
      <c r="C27" s="104" t="s">
        <v>87</v>
      </c>
      <c r="D27" s="105"/>
      <c r="E27" s="106"/>
      <c r="F27" s="107" t="s">
        <v>56</v>
      </c>
      <c r="G27" s="108">
        <v>1</v>
      </c>
      <c r="H27" s="61">
        <f>IF($G27="","",INDEX('1. závod'!$A:$BX,$G27+5,INDEX('Základní list'!$B:$B,MATCH($F27,'Základní list'!$A:$A,0),1)))</f>
        <v>804</v>
      </c>
      <c r="I27" s="60">
        <f>IF($G27="","",INDEX('1. závod'!$A:$BX,$G27+5,INDEX('Základní list'!$B:$B,MATCH($F27,'Základní list'!$A:$A,0),1)+1))</f>
        <v>6</v>
      </c>
      <c r="J27" s="108" t="s">
        <v>57</v>
      </c>
      <c r="K27" s="108">
        <v>1</v>
      </c>
      <c r="L27" s="61">
        <f>IF($K27="","",INDEX('2. závod'!$A:$BX,$K27+5,INDEX('Základní list'!$B:$B,MATCH($J27,'Základní list'!$A:$A,0),1)))</f>
        <v>1262</v>
      </c>
      <c r="M27" s="60">
        <f>IF($K27="","",INDEX('2. závod'!$A:$BX,$K27+5,INDEX('Základní list'!$B:$B,MATCH($J27,'Základní list'!$A:$A,0),1)+1))</f>
        <v>3</v>
      </c>
      <c r="N27" s="71">
        <f t="shared" si="0"/>
        <v>2</v>
      </c>
      <c r="O27" s="73">
        <f t="shared" si="1"/>
        <v>2066</v>
      </c>
      <c r="P27" s="75">
        <f t="shared" si="2"/>
        <v>9</v>
      </c>
      <c r="Q27" s="77">
        <f t="shared" si="3"/>
        <v>19</v>
      </c>
      <c r="R27" s="38" t="str">
        <f t="shared" si="4"/>
        <v>B1</v>
      </c>
      <c r="S27" s="38" t="str">
        <f t="shared" si="5"/>
        <v>C1</v>
      </c>
      <c r="T27" s="36">
        <f t="shared" si="6"/>
      </c>
    </row>
    <row r="28" spans="1:20" s="37" customFormat="1" ht="25.5" customHeight="1">
      <c r="A28" s="83"/>
      <c r="B28" s="103"/>
      <c r="C28" s="104" t="s">
        <v>92</v>
      </c>
      <c r="D28" s="105"/>
      <c r="E28" s="106"/>
      <c r="F28" s="109" t="s">
        <v>57</v>
      </c>
      <c r="G28" s="105">
        <v>4</v>
      </c>
      <c r="H28" s="61">
        <f>IF($G28="","",INDEX('1. závod'!$A:$BX,$G28+5,INDEX('Základní list'!$B:$B,MATCH($F28,'Základní list'!$A:$A,0),1)))</f>
        <v>967</v>
      </c>
      <c r="I28" s="60">
        <f>IF($G28="","",INDEX('1. závod'!$A:$BX,$G28+5,INDEX('Základní list'!$B:$B,MATCH($F28,'Základní list'!$A:$A,0),1)+1))</f>
        <v>4</v>
      </c>
      <c r="J28" s="105" t="s">
        <v>57</v>
      </c>
      <c r="K28" s="105">
        <v>5</v>
      </c>
      <c r="L28" s="61">
        <f>IF($K28="","",INDEX('2. závod'!$A:$BX,$K28+5,INDEX('Základní list'!$B:$B,MATCH($J28,'Základní list'!$A:$A,0),1)))</f>
        <v>844</v>
      </c>
      <c r="M28" s="60">
        <f>IF($K28="","",INDEX('2. závod'!$A:$BX,$K28+5,INDEX('Základní list'!$B:$B,MATCH($J28,'Základní list'!$A:$A,0),1)+1))</f>
        <v>5</v>
      </c>
      <c r="N28" s="71">
        <f t="shared" si="0"/>
        <v>2</v>
      </c>
      <c r="O28" s="73">
        <f t="shared" si="1"/>
        <v>1811</v>
      </c>
      <c r="P28" s="75">
        <f t="shared" si="2"/>
        <v>9</v>
      </c>
      <c r="Q28" s="77">
        <f t="shared" si="3"/>
        <v>20</v>
      </c>
      <c r="R28" s="38" t="str">
        <f t="shared" si="4"/>
        <v>C4</v>
      </c>
      <c r="S28" s="38" t="str">
        <f t="shared" si="5"/>
        <v>C5</v>
      </c>
      <c r="T28" s="36">
        <f t="shared" si="6"/>
      </c>
    </row>
    <row r="29" spans="1:20" s="37" customFormat="1" ht="25.5" customHeight="1">
      <c r="A29" s="83"/>
      <c r="B29" s="103"/>
      <c r="C29" s="104" t="s">
        <v>91</v>
      </c>
      <c r="D29" s="105"/>
      <c r="E29" s="106"/>
      <c r="F29" s="109" t="s">
        <v>56</v>
      </c>
      <c r="G29" s="105">
        <v>5</v>
      </c>
      <c r="H29" s="61">
        <f>IF($G29="","",INDEX('1. závod'!$A:$BX,$G29+5,INDEX('Základní list'!$B:$B,MATCH($F29,'Základní list'!$A:$A,0),1)))</f>
        <v>924</v>
      </c>
      <c r="I29" s="60">
        <f>IF($G29="","",INDEX('1. závod'!$A:$BX,$G29+5,INDEX('Základní list'!$B:$B,MATCH($F29,'Základní list'!$A:$A,0),1)+1))</f>
        <v>4</v>
      </c>
      <c r="J29" s="105" t="s">
        <v>57</v>
      </c>
      <c r="K29" s="105">
        <v>7</v>
      </c>
      <c r="L29" s="61">
        <f>IF($K29="","",INDEX('2. závod'!$A:$BX,$K29+5,INDEX('Základní list'!$B:$B,MATCH($J29,'Základní list'!$A:$A,0),1)))</f>
        <v>662</v>
      </c>
      <c r="M29" s="60">
        <f>IF($K29="","",INDEX('2. závod'!$A:$BX,$K29+5,INDEX('Základní list'!$B:$B,MATCH($J29,'Základní list'!$A:$A,0),1)+1))</f>
        <v>6</v>
      </c>
      <c r="N29" s="71">
        <f t="shared" si="0"/>
        <v>2</v>
      </c>
      <c r="O29" s="73">
        <f t="shared" si="1"/>
        <v>1586</v>
      </c>
      <c r="P29" s="75">
        <f t="shared" si="2"/>
        <v>10</v>
      </c>
      <c r="Q29" s="77">
        <f t="shared" si="3"/>
        <v>21</v>
      </c>
      <c r="R29" s="38" t="str">
        <f t="shared" si="4"/>
        <v>B5</v>
      </c>
      <c r="S29" s="38" t="str">
        <f t="shared" si="5"/>
        <v>C7</v>
      </c>
      <c r="T29" s="36">
        <f t="shared" si="6"/>
      </c>
    </row>
    <row r="30" spans="1:20" s="37" customFormat="1" ht="25.5" customHeight="1">
      <c r="A30" s="83"/>
      <c r="B30" s="103"/>
      <c r="C30" s="104" t="s">
        <v>83</v>
      </c>
      <c r="D30" s="105"/>
      <c r="E30" s="106"/>
      <c r="F30" s="107" t="s">
        <v>56</v>
      </c>
      <c r="G30" s="108">
        <v>4</v>
      </c>
      <c r="H30" s="61">
        <f>IF($G30="","",INDEX('1. závod'!$A:$BX,$G30+5,INDEX('Základní list'!$B:$B,MATCH($F30,'Základní list'!$A:$A,0),1)))</f>
        <v>844</v>
      </c>
      <c r="I30" s="60">
        <f>IF($G30="","",INDEX('1. závod'!$A:$BX,$G30+5,INDEX('Základní list'!$B:$B,MATCH($F30,'Základní list'!$A:$A,0),1)+1))</f>
        <v>5</v>
      </c>
      <c r="J30" s="108" t="s">
        <v>58</v>
      </c>
      <c r="K30" s="108">
        <v>1</v>
      </c>
      <c r="L30" s="61">
        <f>IF($K30="","",INDEX('2. závod'!$A:$BX,$K30+5,INDEX('Základní list'!$B:$B,MATCH($J30,'Základní list'!$A:$A,0),1)))</f>
        <v>896</v>
      </c>
      <c r="M30" s="60">
        <f>IF($K30="","",INDEX('2. závod'!$A:$BX,$K30+5,INDEX('Základní list'!$B:$B,MATCH($J30,'Základní list'!$A:$A,0),1)+1))</f>
        <v>6</v>
      </c>
      <c r="N30" s="71">
        <f t="shared" si="0"/>
        <v>2</v>
      </c>
      <c r="O30" s="73">
        <f t="shared" si="1"/>
        <v>1740</v>
      </c>
      <c r="P30" s="75">
        <f t="shared" si="2"/>
        <v>11</v>
      </c>
      <c r="Q30" s="77">
        <f t="shared" si="3"/>
        <v>22</v>
      </c>
      <c r="R30" s="38" t="str">
        <f t="shared" si="4"/>
        <v>B4</v>
      </c>
      <c r="S30" s="38" t="str">
        <f t="shared" si="5"/>
        <v>D1</v>
      </c>
      <c r="T30" s="36">
        <f t="shared" si="6"/>
      </c>
    </row>
    <row r="31" spans="1:20" s="37" customFormat="1" ht="25.5" customHeight="1">
      <c r="A31" s="83"/>
      <c r="B31" s="103"/>
      <c r="C31" s="104" t="s">
        <v>98</v>
      </c>
      <c r="D31" s="105"/>
      <c r="E31" s="106"/>
      <c r="F31" s="109" t="s">
        <v>56</v>
      </c>
      <c r="G31" s="105">
        <v>7</v>
      </c>
      <c r="H31" s="61">
        <f>IF($G31="","",INDEX('1. závod'!$A:$BX,$G31+5,INDEX('Základní list'!$B:$B,MATCH($F31,'Základní list'!$A:$A,0),1)))</f>
        <v>782</v>
      </c>
      <c r="I31" s="60">
        <f>IF($G31="","",INDEX('1. závod'!$A:$BX,$G31+5,INDEX('Základní list'!$B:$B,MATCH($F31,'Základní list'!$A:$A,0),1)+1))</f>
        <v>7</v>
      </c>
      <c r="J31" s="105" t="s">
        <v>58</v>
      </c>
      <c r="K31" s="105">
        <v>5</v>
      </c>
      <c r="L31" s="61">
        <f>IF($K31="","",INDEX('2. závod'!$A:$BX,$K31+5,INDEX('Základní list'!$B:$B,MATCH($J31,'Základní list'!$A:$A,0),1)))</f>
        <v>994</v>
      </c>
      <c r="M31" s="60">
        <f>IF($K31="","",INDEX('2. závod'!$A:$BX,$K31+5,INDEX('Základní list'!$B:$B,MATCH($J31,'Základní list'!$A:$A,0),1)+1))</f>
        <v>5</v>
      </c>
      <c r="N31" s="71">
        <f t="shared" si="0"/>
        <v>2</v>
      </c>
      <c r="O31" s="73">
        <f t="shared" si="1"/>
        <v>1776</v>
      </c>
      <c r="P31" s="75">
        <f t="shared" si="2"/>
        <v>12</v>
      </c>
      <c r="Q31" s="77">
        <f t="shared" si="3"/>
        <v>23</v>
      </c>
      <c r="R31" s="38" t="str">
        <f t="shared" si="4"/>
        <v>B7</v>
      </c>
      <c r="S31" s="38" t="str">
        <f t="shared" si="5"/>
        <v>D5</v>
      </c>
      <c r="T31" s="36">
        <f t="shared" si="6"/>
      </c>
    </row>
    <row r="32" spans="1:20" s="37" customFormat="1" ht="25.5" customHeight="1">
      <c r="A32" s="83"/>
      <c r="B32" s="103"/>
      <c r="C32" s="104" t="s">
        <v>84</v>
      </c>
      <c r="D32" s="105"/>
      <c r="E32" s="106"/>
      <c r="F32" s="107" t="s">
        <v>58</v>
      </c>
      <c r="G32" s="108">
        <v>4</v>
      </c>
      <c r="H32" s="61">
        <f>IF($G32="","",INDEX('1. závod'!$A:$BX,$G32+5,INDEX('Základní list'!$B:$B,MATCH($F32,'Základní list'!$A:$A,0),1)))</f>
        <v>1087</v>
      </c>
      <c r="I32" s="60">
        <f>IF($G32="","",INDEX('1. závod'!$A:$BX,$G32+5,INDEX('Základní list'!$B:$B,MATCH($F32,'Základní list'!$A:$A,0),1)+1))</f>
        <v>6</v>
      </c>
      <c r="J32" s="108" t="s">
        <v>56</v>
      </c>
      <c r="K32" s="108">
        <v>1</v>
      </c>
      <c r="L32" s="61">
        <f>IF($K32="","",INDEX('2. závod'!$A:$BX,$K32+5,INDEX('Základní list'!$B:$B,MATCH($J32,'Základní list'!$A:$A,0),1)))</f>
        <v>548</v>
      </c>
      <c r="M32" s="60">
        <f>IF($K32="","",INDEX('2. závod'!$A:$BX,$K32+5,INDEX('Základní list'!$B:$B,MATCH($J32,'Základní list'!$A:$A,0),1)+1))</f>
        <v>6</v>
      </c>
      <c r="N32" s="71">
        <f t="shared" si="0"/>
        <v>2</v>
      </c>
      <c r="O32" s="73">
        <f t="shared" si="1"/>
        <v>1635</v>
      </c>
      <c r="P32" s="75">
        <f t="shared" si="2"/>
        <v>12</v>
      </c>
      <c r="Q32" s="77">
        <f t="shared" si="3"/>
        <v>24</v>
      </c>
      <c r="R32" s="38" t="str">
        <f t="shared" si="4"/>
        <v>D4</v>
      </c>
      <c r="S32" s="38" t="str">
        <f t="shared" si="5"/>
        <v>B1</v>
      </c>
      <c r="T32" s="36">
        <f t="shared" si="6"/>
      </c>
    </row>
    <row r="33" spans="1:20" s="37" customFormat="1" ht="25.5" customHeight="1">
      <c r="A33" s="83"/>
      <c r="B33" s="103"/>
      <c r="C33" s="104" t="s">
        <v>76</v>
      </c>
      <c r="D33" s="105"/>
      <c r="E33" s="106"/>
      <c r="F33" s="109" t="s">
        <v>57</v>
      </c>
      <c r="G33" s="105">
        <v>6</v>
      </c>
      <c r="H33" s="61">
        <f>IF($G33="","",INDEX('1. závod'!$A:$BX,$G33+5,INDEX('Základní list'!$B:$B,MATCH($F33,'Základní list'!$A:$A,0),1)))</f>
        <v>757</v>
      </c>
      <c r="I33" s="60">
        <f>IF($G33="","",INDEX('1. závod'!$A:$BX,$G33+5,INDEX('Základní list'!$B:$B,MATCH($F33,'Základní list'!$A:$A,0),1)+1))</f>
        <v>6</v>
      </c>
      <c r="J33" s="105" t="s">
        <v>56</v>
      </c>
      <c r="K33" s="105">
        <v>2</v>
      </c>
      <c r="L33" s="61">
        <f>IF($K33="","",INDEX('2. závod'!$A:$BX,$K33+5,INDEX('Základní list'!$B:$B,MATCH($J33,'Základní list'!$A:$A,0),1)))</f>
        <v>390</v>
      </c>
      <c r="M33" s="60">
        <f>IF($K33="","",INDEX('2. závod'!$A:$BX,$K33+5,INDEX('Základní list'!$B:$B,MATCH($J33,'Základní list'!$A:$A,0),1)+1))</f>
        <v>7</v>
      </c>
      <c r="N33" s="71">
        <f t="shared" si="0"/>
        <v>2</v>
      </c>
      <c r="O33" s="73">
        <f t="shared" si="1"/>
        <v>1147</v>
      </c>
      <c r="P33" s="75">
        <f t="shared" si="2"/>
        <v>13</v>
      </c>
      <c r="Q33" s="77">
        <f t="shared" si="3"/>
        <v>25</v>
      </c>
      <c r="R33" s="38" t="str">
        <f t="shared" si="4"/>
        <v>C6</v>
      </c>
      <c r="S33" s="38" t="str">
        <f t="shared" si="5"/>
        <v>B2</v>
      </c>
      <c r="T33" s="36">
        <f t="shared" si="6"/>
      </c>
    </row>
    <row r="34" spans="1:20" s="37" customFormat="1" ht="25.5" customHeight="1">
      <c r="A34" s="83"/>
      <c r="B34" s="103"/>
      <c r="C34" s="104" t="s">
        <v>97</v>
      </c>
      <c r="D34" s="105"/>
      <c r="E34" s="106"/>
      <c r="F34" s="109" t="s">
        <v>57</v>
      </c>
      <c r="G34" s="105">
        <v>1</v>
      </c>
      <c r="H34" s="61">
        <f>IF($G34="","",INDEX('1. závod'!$A:$BX,$G34+5,INDEX('Základní list'!$B:$B,MATCH($F34,'Základní list'!$A:$A,0),1)))</f>
        <v>323</v>
      </c>
      <c r="I34" s="60">
        <f>IF($G34="","",INDEX('1. závod'!$A:$BX,$G34+5,INDEX('Základní list'!$B:$B,MATCH($F34,'Základní list'!$A:$A,0),1)+1))</f>
        <v>7</v>
      </c>
      <c r="J34" s="105" t="s">
        <v>57</v>
      </c>
      <c r="K34" s="105">
        <v>6</v>
      </c>
      <c r="L34" s="61">
        <f>IF($K34="","",INDEX('2. závod'!$A:$BX,$K34+5,INDEX('Základní list'!$B:$B,MATCH($J34,'Základní list'!$A:$A,0),1)))</f>
        <v>100</v>
      </c>
      <c r="M34" s="60">
        <f>IF($K34="","",INDEX('2. závod'!$A:$BX,$K34+5,INDEX('Základní list'!$B:$B,MATCH($J34,'Základní list'!$A:$A,0),1)+1))</f>
        <v>7</v>
      </c>
      <c r="N34" s="71">
        <f t="shared" si="0"/>
        <v>2</v>
      </c>
      <c r="O34" s="73">
        <f t="shared" si="1"/>
        <v>423</v>
      </c>
      <c r="P34" s="75">
        <f t="shared" si="2"/>
        <v>14</v>
      </c>
      <c r="Q34" s="77">
        <f t="shared" si="3"/>
        <v>26</v>
      </c>
      <c r="R34" s="38" t="str">
        <f t="shared" si="4"/>
        <v>C1</v>
      </c>
      <c r="S34" s="38" t="str">
        <f t="shared" si="5"/>
        <v>C6</v>
      </c>
      <c r="T34" s="36">
        <f t="shared" si="6"/>
      </c>
    </row>
    <row r="35" spans="1:20" s="37" customFormat="1" ht="25.5" customHeight="1">
      <c r="A35" s="83"/>
      <c r="B35" s="103"/>
      <c r="C35" s="104"/>
      <c r="D35" s="105"/>
      <c r="E35" s="106"/>
      <c r="F35" s="107"/>
      <c r="G35" s="108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108"/>
      <c r="K35" s="108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71">
        <f t="shared" si="0"/>
      </c>
      <c r="O35" s="73">
        <f t="shared" si="1"/>
      </c>
      <c r="P35" s="75">
        <f t="shared" si="2"/>
      </c>
      <c r="Q35" s="77">
        <f aca="true" t="shared" si="7" ref="Q35:Q71">IF(ISBLANK($C35),"",IF(ISTEXT(Q34),1,Q34+1))</f>
      </c>
      <c r="R35" s="38">
        <f t="shared" si="4"/>
      </c>
      <c r="S35" s="38">
        <f t="shared" si="5"/>
      </c>
      <c r="T35" s="36">
        <f t="shared" si="6"/>
      </c>
    </row>
    <row r="36" spans="1:20" s="37" customFormat="1" ht="25.5" customHeight="1">
      <c r="A36" s="83"/>
      <c r="B36" s="103"/>
      <c r="C36" s="104"/>
      <c r="D36" s="105"/>
      <c r="E36" s="106"/>
      <c r="F36" s="109"/>
      <c r="G36" s="105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105"/>
      <c r="K36" s="105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71">
        <f t="shared" si="0"/>
      </c>
      <c r="O36" s="73">
        <f t="shared" si="1"/>
      </c>
      <c r="P36" s="75">
        <f t="shared" si="2"/>
      </c>
      <c r="Q36" s="77">
        <f t="shared" si="7"/>
      </c>
      <c r="R36" s="38">
        <f t="shared" si="4"/>
      </c>
      <c r="S36" s="38">
        <f t="shared" si="5"/>
      </c>
      <c r="T36" s="36">
        <f t="shared" si="6"/>
      </c>
    </row>
    <row r="37" spans="1:20" s="37" customFormat="1" ht="25.5" customHeight="1">
      <c r="A37" s="83"/>
      <c r="B37" s="103"/>
      <c r="C37" s="104"/>
      <c r="D37" s="105"/>
      <c r="E37" s="106"/>
      <c r="F37" s="107"/>
      <c r="G37" s="108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08"/>
      <c r="K37" s="108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71">
        <f t="shared" si="0"/>
      </c>
      <c r="O37" s="73">
        <f t="shared" si="1"/>
      </c>
      <c r="P37" s="75">
        <f t="shared" si="2"/>
      </c>
      <c r="Q37" s="77">
        <f t="shared" si="7"/>
      </c>
      <c r="R37" s="38">
        <f t="shared" si="4"/>
      </c>
      <c r="S37" s="38">
        <f t="shared" si="5"/>
      </c>
      <c r="T37" s="36">
        <f t="shared" si="6"/>
      </c>
    </row>
    <row r="38" spans="1:20" s="37" customFormat="1" ht="25.5" customHeight="1">
      <c r="A38" s="83"/>
      <c r="B38" s="103"/>
      <c r="C38" s="104"/>
      <c r="D38" s="105"/>
      <c r="E38" s="106"/>
      <c r="F38" s="109"/>
      <c r="G38" s="105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105"/>
      <c r="K38" s="105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71">
        <f t="shared" si="0"/>
      </c>
      <c r="O38" s="73">
        <f t="shared" si="1"/>
      </c>
      <c r="P38" s="75">
        <f t="shared" si="2"/>
      </c>
      <c r="Q38" s="77">
        <f t="shared" si="7"/>
      </c>
      <c r="R38" s="38">
        <f t="shared" si="4"/>
      </c>
      <c r="S38" s="38">
        <f t="shared" si="5"/>
      </c>
      <c r="T38" s="36">
        <f t="shared" si="6"/>
      </c>
    </row>
    <row r="39" spans="1:20" s="37" customFormat="1" ht="25.5" customHeight="1">
      <c r="A39" s="83"/>
      <c r="B39" s="103"/>
      <c r="C39" s="104"/>
      <c r="D39" s="105"/>
      <c r="E39" s="106"/>
      <c r="F39" s="107"/>
      <c r="G39" s="108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08"/>
      <c r="K39" s="108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71">
        <f t="shared" si="0"/>
      </c>
      <c r="O39" s="73">
        <f t="shared" si="1"/>
      </c>
      <c r="P39" s="75">
        <f t="shared" si="2"/>
      </c>
      <c r="Q39" s="77">
        <f t="shared" si="7"/>
      </c>
      <c r="R39" s="38">
        <f t="shared" si="4"/>
      </c>
      <c r="S39" s="38">
        <f t="shared" si="5"/>
      </c>
      <c r="T39" s="36">
        <f t="shared" si="6"/>
      </c>
    </row>
    <row r="40" spans="1:20" s="37" customFormat="1" ht="25.5" customHeight="1">
      <c r="A40" s="83"/>
      <c r="B40" s="103"/>
      <c r="C40" s="110"/>
      <c r="D40" s="105"/>
      <c r="E40" s="106"/>
      <c r="F40" s="107"/>
      <c r="G40" s="108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108"/>
      <c r="K40" s="108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71">
        <f t="shared" si="0"/>
      </c>
      <c r="O40" s="73">
        <f t="shared" si="1"/>
      </c>
      <c r="P40" s="75">
        <f t="shared" si="2"/>
      </c>
      <c r="Q40" s="77">
        <f t="shared" si="7"/>
      </c>
      <c r="R40" s="38">
        <f t="shared" si="4"/>
      </c>
      <c r="S40" s="38">
        <f t="shared" si="5"/>
      </c>
      <c r="T40" s="36">
        <f t="shared" si="6"/>
      </c>
    </row>
    <row r="41" spans="1:20" s="37" customFormat="1" ht="25.5" customHeight="1">
      <c r="A41" s="83"/>
      <c r="B41" s="103"/>
      <c r="C41" s="104"/>
      <c r="D41" s="105"/>
      <c r="E41" s="106"/>
      <c r="F41" s="107"/>
      <c r="G41" s="108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08"/>
      <c r="K41" s="108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71">
        <f aca="true" t="shared" si="8" ref="N41:N71">IF(ISBLANK($C41),"",COUNT(I41,M41))</f>
      </c>
      <c r="O41" s="73">
        <f aca="true" t="shared" si="9" ref="O41:O71">IF(ISBLANK($C41),"",SUM(H41,L41))</f>
      </c>
      <c r="P41" s="75">
        <f aca="true" t="shared" si="10" ref="P41:P71">IF(ISBLANK($C41),"",SUM(I41,M41))</f>
      </c>
      <c r="Q41" s="77">
        <f t="shared" si="7"/>
      </c>
      <c r="R41" s="38">
        <f t="shared" si="4"/>
      </c>
      <c r="S41" s="38">
        <f t="shared" si="5"/>
      </c>
      <c r="T41" s="36">
        <f t="shared" si="6"/>
      </c>
    </row>
    <row r="42" spans="1:20" s="37" customFormat="1" ht="25.5" customHeight="1">
      <c r="A42" s="83"/>
      <c r="B42" s="103"/>
      <c r="C42" s="104"/>
      <c r="D42" s="105"/>
      <c r="E42" s="106"/>
      <c r="F42" s="107"/>
      <c r="G42" s="108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08"/>
      <c r="K42" s="108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71">
        <f t="shared" si="8"/>
      </c>
      <c r="O42" s="73">
        <f t="shared" si="9"/>
      </c>
      <c r="P42" s="75">
        <f t="shared" si="10"/>
      </c>
      <c r="Q42" s="77">
        <f t="shared" si="7"/>
      </c>
      <c r="R42" s="38">
        <f>CONCATENATE(F42,G42)</f>
      </c>
      <c r="S42" s="38">
        <f>CONCATENATE(J42,K42)</f>
      </c>
      <c r="T42" s="36">
        <f>IF(ISBLANK(E42),"",E42)</f>
      </c>
    </row>
    <row r="43" spans="1:20" s="37" customFormat="1" ht="25.5" customHeight="1">
      <c r="A43" s="83"/>
      <c r="B43" s="103"/>
      <c r="C43" s="104"/>
      <c r="D43" s="105"/>
      <c r="E43" s="106"/>
      <c r="F43" s="107"/>
      <c r="G43" s="108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08"/>
      <c r="K43" s="108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71">
        <f t="shared" si="8"/>
      </c>
      <c r="O43" s="73">
        <f t="shared" si="9"/>
      </c>
      <c r="P43" s="75">
        <f t="shared" si="10"/>
      </c>
      <c r="Q43" s="77">
        <f t="shared" si="7"/>
      </c>
      <c r="R43" s="38">
        <f t="shared" si="4"/>
      </c>
      <c r="S43" s="38">
        <f t="shared" si="5"/>
      </c>
      <c r="T43" s="36">
        <f t="shared" si="6"/>
      </c>
    </row>
    <row r="44" spans="1:20" s="37" customFormat="1" ht="25.5" customHeight="1">
      <c r="A44" s="83"/>
      <c r="B44" s="103"/>
      <c r="C44" s="104"/>
      <c r="D44" s="105"/>
      <c r="E44" s="106"/>
      <c r="F44" s="107"/>
      <c r="G44" s="108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08"/>
      <c r="K44" s="108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71">
        <f t="shared" si="8"/>
      </c>
      <c r="O44" s="73">
        <f t="shared" si="9"/>
      </c>
      <c r="P44" s="75">
        <f t="shared" si="10"/>
      </c>
      <c r="Q44" s="77">
        <f t="shared" si="7"/>
      </c>
      <c r="R44" s="38">
        <f>CONCATENATE(F44,G44)</f>
      </c>
      <c r="S44" s="38">
        <f>CONCATENATE(J44,K44)</f>
      </c>
      <c r="T44" s="36">
        <f>IF(ISBLANK(E44),"",E44)</f>
      </c>
    </row>
    <row r="45" spans="1:20" s="37" customFormat="1" ht="25.5" customHeight="1">
      <c r="A45" s="83"/>
      <c r="B45" s="103"/>
      <c r="C45" s="104"/>
      <c r="D45" s="105"/>
      <c r="E45" s="106"/>
      <c r="F45" s="107"/>
      <c r="G45" s="108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08"/>
      <c r="K45" s="108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71">
        <f t="shared" si="8"/>
      </c>
      <c r="O45" s="73">
        <f t="shared" si="9"/>
      </c>
      <c r="P45" s="75">
        <f t="shared" si="10"/>
      </c>
      <c r="Q45" s="77">
        <f t="shared" si="7"/>
      </c>
      <c r="R45" s="38">
        <f t="shared" si="4"/>
      </c>
      <c r="S45" s="38">
        <f t="shared" si="5"/>
      </c>
      <c r="T45" s="36">
        <f t="shared" si="6"/>
      </c>
    </row>
    <row r="46" spans="1:20" s="37" customFormat="1" ht="25.5" customHeight="1">
      <c r="A46" s="83"/>
      <c r="B46" s="103"/>
      <c r="C46" s="104"/>
      <c r="D46" s="105"/>
      <c r="E46" s="106"/>
      <c r="F46" s="107"/>
      <c r="G46" s="108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08"/>
      <c r="K46" s="108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71">
        <f t="shared" si="8"/>
      </c>
      <c r="O46" s="73">
        <f t="shared" si="9"/>
      </c>
      <c r="P46" s="75">
        <f t="shared" si="10"/>
      </c>
      <c r="Q46" s="77">
        <f t="shared" si="7"/>
      </c>
      <c r="R46" s="38">
        <f>CONCATENATE(F46,G46)</f>
      </c>
      <c r="S46" s="38">
        <f>CONCATENATE(J46,K46)</f>
      </c>
      <c r="T46" s="36">
        <f>IF(ISBLANK(E46),"",E46)</f>
      </c>
    </row>
    <row r="47" spans="1:20" s="37" customFormat="1" ht="25.5" customHeight="1">
      <c r="A47" s="83"/>
      <c r="B47" s="103"/>
      <c r="C47" s="104"/>
      <c r="D47" s="105"/>
      <c r="E47" s="106"/>
      <c r="F47" s="107"/>
      <c r="G47" s="108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08"/>
      <c r="K47" s="108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71">
        <f t="shared" si="8"/>
      </c>
      <c r="O47" s="73">
        <f t="shared" si="9"/>
      </c>
      <c r="P47" s="75">
        <f t="shared" si="10"/>
      </c>
      <c r="Q47" s="77">
        <f t="shared" si="7"/>
      </c>
      <c r="R47" s="38">
        <f t="shared" si="4"/>
      </c>
      <c r="S47" s="38">
        <f t="shared" si="5"/>
      </c>
      <c r="T47" s="36">
        <f t="shared" si="6"/>
      </c>
    </row>
    <row r="48" spans="1:20" s="37" customFormat="1" ht="25.5" customHeight="1">
      <c r="A48" s="83"/>
      <c r="B48" s="103"/>
      <c r="C48" s="104"/>
      <c r="D48" s="105"/>
      <c r="E48" s="106"/>
      <c r="F48" s="107"/>
      <c r="G48" s="108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08"/>
      <c r="K48" s="108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71">
        <f t="shared" si="8"/>
      </c>
      <c r="O48" s="73">
        <f t="shared" si="9"/>
      </c>
      <c r="P48" s="75">
        <f t="shared" si="10"/>
      </c>
      <c r="Q48" s="77">
        <f t="shared" si="7"/>
      </c>
      <c r="R48" s="38">
        <f>CONCATENATE(F48,G48)</f>
      </c>
      <c r="S48" s="38">
        <f>CONCATENATE(J48,K48)</f>
      </c>
      <c r="T48" s="36">
        <f>IF(ISBLANK(E48),"",E48)</f>
      </c>
    </row>
    <row r="49" spans="1:20" s="37" customFormat="1" ht="25.5" customHeight="1">
      <c r="A49" s="83"/>
      <c r="B49" s="103"/>
      <c r="C49" s="104"/>
      <c r="D49" s="105"/>
      <c r="E49" s="106"/>
      <c r="F49" s="107"/>
      <c r="G49" s="108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08"/>
      <c r="K49" s="108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71">
        <f t="shared" si="8"/>
      </c>
      <c r="O49" s="73">
        <f t="shared" si="9"/>
      </c>
      <c r="P49" s="75">
        <f t="shared" si="10"/>
      </c>
      <c r="Q49" s="77">
        <f t="shared" si="7"/>
      </c>
      <c r="R49" s="38">
        <f t="shared" si="4"/>
      </c>
      <c r="S49" s="38">
        <f t="shared" si="5"/>
      </c>
      <c r="T49" s="36">
        <f t="shared" si="6"/>
      </c>
    </row>
    <row r="50" spans="1:20" s="37" customFormat="1" ht="25.5" customHeight="1">
      <c r="A50" s="83"/>
      <c r="B50" s="103"/>
      <c r="C50" s="104"/>
      <c r="D50" s="105"/>
      <c r="E50" s="106"/>
      <c r="F50" s="107"/>
      <c r="G50" s="108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08"/>
      <c r="K50" s="108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71">
        <f t="shared" si="8"/>
      </c>
      <c r="O50" s="73">
        <f t="shared" si="9"/>
      </c>
      <c r="P50" s="75">
        <f t="shared" si="10"/>
      </c>
      <c r="Q50" s="77">
        <f t="shared" si="7"/>
      </c>
      <c r="R50" s="38">
        <f>CONCATENATE(F50,G50)</f>
      </c>
      <c r="S50" s="38">
        <f>CONCATENATE(J50,K50)</f>
      </c>
      <c r="T50" s="36">
        <f>IF(ISBLANK(E50),"",E50)</f>
      </c>
    </row>
    <row r="51" spans="1:20" s="37" customFormat="1" ht="25.5" customHeight="1">
      <c r="A51" s="83"/>
      <c r="B51" s="103"/>
      <c r="C51" s="104"/>
      <c r="D51" s="105"/>
      <c r="E51" s="106"/>
      <c r="F51" s="107"/>
      <c r="G51" s="108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08"/>
      <c r="K51" s="108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71">
        <f t="shared" si="8"/>
      </c>
      <c r="O51" s="73">
        <f t="shared" si="9"/>
      </c>
      <c r="P51" s="75">
        <f t="shared" si="10"/>
      </c>
      <c r="Q51" s="77">
        <f t="shared" si="7"/>
      </c>
      <c r="R51" s="38">
        <f t="shared" si="4"/>
      </c>
      <c r="S51" s="38">
        <f t="shared" si="5"/>
      </c>
      <c r="T51" s="36">
        <f t="shared" si="6"/>
      </c>
    </row>
    <row r="52" spans="1:20" s="37" customFormat="1" ht="25.5" customHeight="1">
      <c r="A52" s="83"/>
      <c r="B52" s="103"/>
      <c r="C52" s="104"/>
      <c r="D52" s="105"/>
      <c r="E52" s="106"/>
      <c r="F52" s="107"/>
      <c r="G52" s="108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08"/>
      <c r="K52" s="108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71">
        <f t="shared" si="8"/>
      </c>
      <c r="O52" s="73">
        <f t="shared" si="9"/>
      </c>
      <c r="P52" s="75">
        <f t="shared" si="10"/>
      </c>
      <c r="Q52" s="77">
        <f t="shared" si="7"/>
      </c>
      <c r="R52" s="38">
        <f>CONCATENATE(F52,G52)</f>
      </c>
      <c r="S52" s="38">
        <f>CONCATENATE(J52,K52)</f>
      </c>
      <c r="T52" s="36">
        <f>IF(ISBLANK(E52),"",E52)</f>
      </c>
    </row>
    <row r="53" spans="1:20" s="37" customFormat="1" ht="25.5" customHeight="1">
      <c r="A53" s="83"/>
      <c r="B53" s="103"/>
      <c r="C53" s="104"/>
      <c r="D53" s="105"/>
      <c r="E53" s="106"/>
      <c r="F53" s="107"/>
      <c r="G53" s="108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08"/>
      <c r="K53" s="108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71">
        <f t="shared" si="8"/>
      </c>
      <c r="O53" s="73">
        <f t="shared" si="9"/>
      </c>
      <c r="P53" s="75">
        <f t="shared" si="10"/>
      </c>
      <c r="Q53" s="77">
        <f t="shared" si="7"/>
      </c>
      <c r="R53" s="38">
        <f t="shared" si="4"/>
      </c>
      <c r="S53" s="38">
        <f t="shared" si="5"/>
      </c>
      <c r="T53" s="36">
        <f t="shared" si="6"/>
      </c>
    </row>
    <row r="54" spans="1:20" s="37" customFormat="1" ht="25.5" customHeight="1">
      <c r="A54" s="83"/>
      <c r="B54" s="103"/>
      <c r="C54" s="104"/>
      <c r="D54" s="105"/>
      <c r="E54" s="106"/>
      <c r="F54" s="107"/>
      <c r="G54" s="108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08"/>
      <c r="K54" s="108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71">
        <f t="shared" si="8"/>
      </c>
      <c r="O54" s="73">
        <f t="shared" si="9"/>
      </c>
      <c r="P54" s="75">
        <f t="shared" si="10"/>
      </c>
      <c r="Q54" s="77">
        <f t="shared" si="7"/>
      </c>
      <c r="R54" s="38">
        <f>CONCATENATE(F54,G54)</f>
      </c>
      <c r="S54" s="38">
        <f>CONCATENATE(J54,K54)</f>
      </c>
      <c r="T54" s="36">
        <f>IF(ISBLANK(E54),"",E54)</f>
      </c>
    </row>
    <row r="55" spans="1:20" s="37" customFormat="1" ht="25.5" customHeight="1">
      <c r="A55" s="83"/>
      <c r="B55" s="103"/>
      <c r="C55" s="104"/>
      <c r="D55" s="105"/>
      <c r="E55" s="106"/>
      <c r="F55" s="107"/>
      <c r="G55" s="108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08"/>
      <c r="K55" s="108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71">
        <f t="shared" si="8"/>
      </c>
      <c r="O55" s="73">
        <f t="shared" si="9"/>
      </c>
      <c r="P55" s="75">
        <f t="shared" si="10"/>
      </c>
      <c r="Q55" s="77">
        <f t="shared" si="7"/>
      </c>
      <c r="R55" s="38">
        <f t="shared" si="4"/>
      </c>
      <c r="S55" s="38">
        <f t="shared" si="5"/>
      </c>
      <c r="T55" s="36">
        <f t="shared" si="6"/>
      </c>
    </row>
    <row r="56" spans="1:20" s="37" customFormat="1" ht="25.5" customHeight="1">
      <c r="A56" s="83"/>
      <c r="B56" s="103"/>
      <c r="C56" s="104"/>
      <c r="D56" s="105"/>
      <c r="E56" s="106"/>
      <c r="F56" s="107"/>
      <c r="G56" s="108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08"/>
      <c r="K56" s="108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71">
        <f t="shared" si="8"/>
      </c>
      <c r="O56" s="73">
        <f t="shared" si="9"/>
      </c>
      <c r="P56" s="75">
        <f t="shared" si="10"/>
      </c>
      <c r="Q56" s="77">
        <f t="shared" si="7"/>
      </c>
      <c r="R56" s="38">
        <f aca="true" t="shared" si="11" ref="R56:R68">CONCATENATE(F56,G56)</f>
      </c>
      <c r="S56" s="38">
        <f aca="true" t="shared" si="12" ref="S56:S68">CONCATENATE(J56,K56)</f>
      </c>
      <c r="T56" s="36">
        <f aca="true" t="shared" si="13" ref="T56:T68">IF(ISBLANK(E56),"",E56)</f>
      </c>
    </row>
    <row r="57" spans="1:20" s="37" customFormat="1" ht="25.5" customHeight="1">
      <c r="A57" s="83"/>
      <c r="B57" s="103"/>
      <c r="C57" s="104"/>
      <c r="D57" s="105"/>
      <c r="E57" s="106"/>
      <c r="F57" s="107"/>
      <c r="G57" s="108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08"/>
      <c r="K57" s="108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71">
        <f t="shared" si="8"/>
      </c>
      <c r="O57" s="73">
        <f t="shared" si="9"/>
      </c>
      <c r="P57" s="75">
        <f t="shared" si="10"/>
      </c>
      <c r="Q57" s="77">
        <f t="shared" si="7"/>
      </c>
      <c r="R57" s="38">
        <f t="shared" si="11"/>
      </c>
      <c r="S57" s="38">
        <f t="shared" si="12"/>
      </c>
      <c r="T57" s="36">
        <f t="shared" si="13"/>
      </c>
    </row>
    <row r="58" spans="1:20" s="37" customFormat="1" ht="25.5" customHeight="1">
      <c r="A58" s="83"/>
      <c r="B58" s="103"/>
      <c r="C58" s="104"/>
      <c r="D58" s="105"/>
      <c r="E58" s="106"/>
      <c r="F58" s="107"/>
      <c r="G58" s="108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08"/>
      <c r="K58" s="108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71">
        <f t="shared" si="8"/>
      </c>
      <c r="O58" s="73">
        <f t="shared" si="9"/>
      </c>
      <c r="P58" s="75">
        <f t="shared" si="10"/>
      </c>
      <c r="Q58" s="77">
        <f t="shared" si="7"/>
      </c>
      <c r="R58" s="38">
        <f t="shared" si="11"/>
      </c>
      <c r="S58" s="38">
        <f t="shared" si="12"/>
      </c>
      <c r="T58" s="36">
        <f t="shared" si="13"/>
      </c>
    </row>
    <row r="59" spans="1:20" s="37" customFormat="1" ht="25.5" customHeight="1">
      <c r="A59" s="83"/>
      <c r="B59" s="103"/>
      <c r="C59" s="104"/>
      <c r="D59" s="105"/>
      <c r="E59" s="106"/>
      <c r="F59" s="107"/>
      <c r="G59" s="108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08"/>
      <c r="K59" s="108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71">
        <f t="shared" si="8"/>
      </c>
      <c r="O59" s="73">
        <f t="shared" si="9"/>
      </c>
      <c r="P59" s="75">
        <f t="shared" si="10"/>
      </c>
      <c r="Q59" s="77">
        <f t="shared" si="7"/>
      </c>
      <c r="R59" s="38">
        <f t="shared" si="11"/>
      </c>
      <c r="S59" s="38">
        <f t="shared" si="12"/>
      </c>
      <c r="T59" s="36">
        <f t="shared" si="13"/>
      </c>
    </row>
    <row r="60" spans="1:20" s="37" customFormat="1" ht="25.5" customHeight="1">
      <c r="A60" s="83"/>
      <c r="B60" s="103"/>
      <c r="C60" s="104"/>
      <c r="D60" s="105"/>
      <c r="E60" s="106"/>
      <c r="F60" s="107"/>
      <c r="G60" s="108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08"/>
      <c r="K60" s="108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71">
        <f t="shared" si="8"/>
      </c>
      <c r="O60" s="73">
        <f t="shared" si="9"/>
      </c>
      <c r="P60" s="75">
        <f t="shared" si="10"/>
      </c>
      <c r="Q60" s="77">
        <f t="shared" si="7"/>
      </c>
      <c r="R60" s="38">
        <f t="shared" si="11"/>
      </c>
      <c r="S60" s="38">
        <f t="shared" si="12"/>
      </c>
      <c r="T60" s="36">
        <f t="shared" si="13"/>
      </c>
    </row>
    <row r="61" spans="1:20" s="37" customFormat="1" ht="25.5" customHeight="1">
      <c r="A61" s="83"/>
      <c r="B61" s="103"/>
      <c r="C61" s="104"/>
      <c r="D61" s="105"/>
      <c r="E61" s="106"/>
      <c r="F61" s="107"/>
      <c r="G61" s="108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08"/>
      <c r="K61" s="108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71">
        <f t="shared" si="8"/>
      </c>
      <c r="O61" s="73">
        <f t="shared" si="9"/>
      </c>
      <c r="P61" s="75">
        <f t="shared" si="10"/>
      </c>
      <c r="Q61" s="77">
        <f t="shared" si="7"/>
      </c>
      <c r="R61" s="38">
        <f t="shared" si="11"/>
      </c>
      <c r="S61" s="38">
        <f t="shared" si="12"/>
      </c>
      <c r="T61" s="36">
        <f t="shared" si="13"/>
      </c>
    </row>
    <row r="62" spans="1:20" s="37" customFormat="1" ht="25.5" customHeight="1">
      <c r="A62" s="83"/>
      <c r="B62" s="103"/>
      <c r="C62" s="104"/>
      <c r="D62" s="105"/>
      <c r="E62" s="106"/>
      <c r="F62" s="107"/>
      <c r="G62" s="108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08"/>
      <c r="K62" s="108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71">
        <f t="shared" si="8"/>
      </c>
      <c r="O62" s="73">
        <f t="shared" si="9"/>
      </c>
      <c r="P62" s="75">
        <f t="shared" si="10"/>
      </c>
      <c r="Q62" s="77">
        <f t="shared" si="7"/>
      </c>
      <c r="R62" s="38">
        <f t="shared" si="11"/>
      </c>
      <c r="S62" s="38">
        <f t="shared" si="12"/>
      </c>
      <c r="T62" s="36">
        <f t="shared" si="13"/>
      </c>
    </row>
    <row r="63" spans="1:20" s="37" customFormat="1" ht="25.5" customHeight="1">
      <c r="A63" s="83"/>
      <c r="B63" s="103"/>
      <c r="C63" s="104"/>
      <c r="D63" s="105"/>
      <c r="E63" s="106"/>
      <c r="F63" s="107"/>
      <c r="G63" s="108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08"/>
      <c r="K63" s="108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71">
        <f t="shared" si="8"/>
      </c>
      <c r="O63" s="73">
        <f t="shared" si="9"/>
      </c>
      <c r="P63" s="75">
        <f t="shared" si="10"/>
      </c>
      <c r="Q63" s="77">
        <f t="shared" si="7"/>
      </c>
      <c r="R63" s="38">
        <f t="shared" si="11"/>
      </c>
      <c r="S63" s="38">
        <f t="shared" si="12"/>
      </c>
      <c r="T63" s="36">
        <f t="shared" si="13"/>
      </c>
    </row>
    <row r="64" spans="1:20" s="37" customFormat="1" ht="25.5" customHeight="1">
      <c r="A64" s="83"/>
      <c r="B64" s="103"/>
      <c r="C64" s="104"/>
      <c r="D64" s="105"/>
      <c r="E64" s="106"/>
      <c r="F64" s="107"/>
      <c r="G64" s="108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08"/>
      <c r="K64" s="108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71">
        <f t="shared" si="8"/>
      </c>
      <c r="O64" s="73">
        <f t="shared" si="9"/>
      </c>
      <c r="P64" s="75">
        <f t="shared" si="10"/>
      </c>
      <c r="Q64" s="77">
        <f t="shared" si="7"/>
      </c>
      <c r="R64" s="38">
        <f t="shared" si="11"/>
      </c>
      <c r="S64" s="38">
        <f t="shared" si="12"/>
      </c>
      <c r="T64" s="36">
        <f t="shared" si="13"/>
      </c>
    </row>
    <row r="65" spans="1:20" s="37" customFormat="1" ht="25.5" customHeight="1">
      <c r="A65" s="83"/>
      <c r="B65" s="103"/>
      <c r="C65" s="104"/>
      <c r="D65" s="105"/>
      <c r="E65" s="106"/>
      <c r="F65" s="107"/>
      <c r="G65" s="108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08"/>
      <c r="K65" s="108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71">
        <f t="shared" si="8"/>
      </c>
      <c r="O65" s="73">
        <f t="shared" si="9"/>
      </c>
      <c r="P65" s="75">
        <f t="shared" si="10"/>
      </c>
      <c r="Q65" s="77">
        <f t="shared" si="7"/>
      </c>
      <c r="R65" s="38">
        <f t="shared" si="11"/>
      </c>
      <c r="S65" s="38">
        <f t="shared" si="12"/>
      </c>
      <c r="T65" s="36">
        <f t="shared" si="13"/>
      </c>
    </row>
    <row r="66" spans="1:20" s="37" customFormat="1" ht="25.5" customHeight="1">
      <c r="A66" s="83"/>
      <c r="B66" s="103"/>
      <c r="C66" s="104"/>
      <c r="D66" s="105"/>
      <c r="E66" s="106"/>
      <c r="F66" s="107"/>
      <c r="G66" s="108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08"/>
      <c r="K66" s="108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71">
        <f t="shared" si="8"/>
      </c>
      <c r="O66" s="73">
        <f t="shared" si="9"/>
      </c>
      <c r="P66" s="75">
        <f t="shared" si="10"/>
      </c>
      <c r="Q66" s="77">
        <f t="shared" si="7"/>
      </c>
      <c r="R66" s="38">
        <f t="shared" si="11"/>
      </c>
      <c r="S66" s="38">
        <f t="shared" si="12"/>
      </c>
      <c r="T66" s="36">
        <f t="shared" si="13"/>
      </c>
    </row>
    <row r="67" spans="1:20" s="37" customFormat="1" ht="25.5" customHeight="1">
      <c r="A67" s="83"/>
      <c r="B67" s="103"/>
      <c r="C67" s="104"/>
      <c r="D67" s="105"/>
      <c r="E67" s="106"/>
      <c r="F67" s="107"/>
      <c r="G67" s="108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08"/>
      <c r="K67" s="108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71">
        <f t="shared" si="8"/>
      </c>
      <c r="O67" s="73">
        <f t="shared" si="9"/>
      </c>
      <c r="P67" s="75">
        <f t="shared" si="10"/>
      </c>
      <c r="Q67" s="77">
        <f t="shared" si="7"/>
      </c>
      <c r="R67" s="38">
        <f t="shared" si="11"/>
      </c>
      <c r="S67" s="38">
        <f t="shared" si="12"/>
      </c>
      <c r="T67" s="36">
        <f t="shared" si="13"/>
      </c>
    </row>
    <row r="68" spans="1:20" s="37" customFormat="1" ht="25.5" customHeight="1">
      <c r="A68" s="83"/>
      <c r="B68" s="103"/>
      <c r="C68" s="104"/>
      <c r="D68" s="105"/>
      <c r="E68" s="106"/>
      <c r="F68" s="107"/>
      <c r="G68" s="108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08"/>
      <c r="K68" s="108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71">
        <f t="shared" si="8"/>
      </c>
      <c r="O68" s="73">
        <f t="shared" si="9"/>
      </c>
      <c r="P68" s="75">
        <f t="shared" si="10"/>
      </c>
      <c r="Q68" s="77">
        <f t="shared" si="7"/>
      </c>
      <c r="R68" s="38">
        <f t="shared" si="11"/>
      </c>
      <c r="S68" s="38">
        <f t="shared" si="12"/>
      </c>
      <c r="T68" s="36">
        <f t="shared" si="13"/>
      </c>
    </row>
    <row r="69" spans="1:20" s="37" customFormat="1" ht="25.5" customHeight="1">
      <c r="A69" s="83"/>
      <c r="B69" s="103"/>
      <c r="C69" s="104"/>
      <c r="D69" s="105"/>
      <c r="E69" s="106"/>
      <c r="F69" s="107"/>
      <c r="G69" s="108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08"/>
      <c r="K69" s="108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71">
        <f t="shared" si="8"/>
      </c>
      <c r="O69" s="73">
        <f t="shared" si="9"/>
      </c>
      <c r="P69" s="75">
        <f t="shared" si="10"/>
      </c>
      <c r="Q69" s="77">
        <f t="shared" si="7"/>
      </c>
      <c r="R69" s="38">
        <f t="shared" si="4"/>
      </c>
      <c r="S69" s="38">
        <f t="shared" si="5"/>
      </c>
      <c r="T69" s="36">
        <f t="shared" si="6"/>
      </c>
    </row>
    <row r="70" spans="1:20" s="37" customFormat="1" ht="25.5" customHeight="1">
      <c r="A70" s="83"/>
      <c r="B70" s="103"/>
      <c r="C70" s="104"/>
      <c r="D70" s="105"/>
      <c r="E70" s="106"/>
      <c r="F70" s="107"/>
      <c r="G70" s="108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08"/>
      <c r="K70" s="108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71">
        <f t="shared" si="8"/>
      </c>
      <c r="O70" s="73">
        <f t="shared" si="9"/>
      </c>
      <c r="P70" s="75">
        <f t="shared" si="10"/>
      </c>
      <c r="Q70" s="77">
        <f t="shared" si="7"/>
      </c>
      <c r="R70" s="38">
        <f t="shared" si="4"/>
      </c>
      <c r="S70" s="38">
        <f t="shared" si="5"/>
      </c>
      <c r="T70" s="36">
        <f t="shared" si="6"/>
      </c>
    </row>
    <row r="71" spans="1:20" s="37" customFormat="1" ht="25.5" customHeight="1" thickBot="1">
      <c r="A71" s="84"/>
      <c r="B71" s="111"/>
      <c r="C71" s="112"/>
      <c r="D71" s="113"/>
      <c r="E71" s="114"/>
      <c r="F71" s="115"/>
      <c r="G71" s="113"/>
      <c r="H71" s="70">
        <f>IF($G71="","",INDEX('1. závod'!$A:$BX,$G71+5,INDEX('Základní list'!$B:$B,MATCH($F71,'Základní list'!$A:$A,0),1)))</f>
      </c>
      <c r="I71" s="66">
        <f>IF($G71="","",INDEX('1. závod'!$A:$BX,$G71+5,INDEX('Základní list'!$B:$B,MATCH($F71,'Základní list'!$A:$A,0),1)+1))</f>
      </c>
      <c r="J71" s="116"/>
      <c r="K71" s="113"/>
      <c r="L71" s="70">
        <f>IF($K71="","",INDEX('2. závod'!$A:$BX,$K71+5,INDEX('Základní list'!$B:$B,MATCH($J71,'Základní list'!$A:$A,0),1)))</f>
      </c>
      <c r="M71" s="66">
        <f>IF($K71="","",INDEX('2. závod'!$A:$BX,$K71+5,INDEX('Základní list'!$B:$B,MATCH($J71,'Základní list'!$A:$A,0),1)+1))</f>
      </c>
      <c r="N71" s="72">
        <f t="shared" si="8"/>
      </c>
      <c r="O71" s="74">
        <f t="shared" si="9"/>
      </c>
      <c r="P71" s="76">
        <f t="shared" si="10"/>
      </c>
      <c r="Q71" s="77">
        <f t="shared" si="7"/>
      </c>
      <c r="R71" s="38">
        <f t="shared" si="4"/>
      </c>
      <c r="S71" s="38">
        <f t="shared" si="5"/>
      </c>
      <c r="T71" s="36">
        <f t="shared" si="6"/>
      </c>
    </row>
    <row r="72" spans="1:20" s="46" customFormat="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4"/>
      <c r="O72" s="62"/>
      <c r="P72" s="62"/>
      <c r="Q72" s="62"/>
      <c r="T72" s="45"/>
    </row>
    <row r="73" spans="1:17" ht="12.75">
      <c r="A73" s="145" t="s">
        <v>10</v>
      </c>
      <c r="B73" s="145"/>
      <c r="C73" s="145"/>
      <c r="D73" s="145"/>
      <c r="E73" s="145"/>
      <c r="F73" s="31" t="s">
        <v>18</v>
      </c>
      <c r="G73" s="31"/>
      <c r="H73" s="31"/>
      <c r="I73" s="146" t="s">
        <v>48</v>
      </c>
      <c r="J73" s="146"/>
      <c r="K73" s="146"/>
      <c r="L73" s="146"/>
      <c r="M73" s="146"/>
      <c r="N73" s="146"/>
      <c r="O73" s="146"/>
      <c r="P73" s="146"/>
      <c r="Q73" s="146"/>
    </row>
    <row r="83" ht="12.75">
      <c r="O83" s="39" t="s">
        <v>69</v>
      </c>
    </row>
  </sheetData>
  <sheetProtection formatCells="0" formatColumns="0" formatRows="0" insertColumns="0" insertRows="0" deleteColumns="0" deleteRows="0" selectLockedCells="1" autoFilter="0"/>
  <autoFilter ref="A8:T73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hidden="1" customWidth="1"/>
    <col min="4" max="4" width="10.75390625" style="14" customWidth="1"/>
    <col min="5" max="5" width="7.125" style="8" customWidth="1"/>
    <col min="6" max="6" width="15.75390625" style="14" hidden="1" customWidth="1"/>
    <col min="7" max="7" width="25.75390625" style="16" customWidth="1"/>
    <col min="8" max="8" width="30.75390625" style="16" hidden="1" customWidth="1"/>
    <col min="9" max="9" width="10.75390625" style="14" customWidth="1"/>
    <col min="10" max="10" width="7.125" style="8" customWidth="1"/>
    <col min="11" max="11" width="15.75390625" style="14" hidden="1" customWidth="1"/>
    <col min="12" max="12" width="25.75390625" style="16" customWidth="1"/>
    <col min="13" max="13" width="30.75390625" style="16" hidden="1" customWidth="1"/>
    <col min="14" max="14" width="10.75390625" style="14" customWidth="1"/>
    <col min="15" max="15" width="6.75390625" style="8" customWidth="1"/>
    <col min="16" max="16" width="15.75390625" style="14" hidden="1" customWidth="1"/>
    <col min="17" max="17" width="25.75390625" style="16" customWidth="1"/>
    <col min="18" max="18" width="30.75390625" style="16" hidden="1" customWidth="1"/>
    <col min="19" max="19" width="10.75390625" style="14" customWidth="1"/>
    <col min="20" max="20" width="6.75390625" style="8" customWidth="1"/>
    <col min="21" max="21" width="15.75390625" style="14" hidden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59" customFormat="1" ht="13.5" thickBot="1">
      <c r="A2" s="58"/>
      <c r="B2" s="173" t="str">
        <f>CONCATENATE('Základní list'!$D$5)</f>
        <v>9.7.2016</v>
      </c>
      <c r="C2" s="173"/>
      <c r="D2" s="173"/>
      <c r="E2" s="173"/>
      <c r="F2" s="173"/>
      <c r="G2" s="173" t="str">
        <f>CONCATENATE('Základní list'!$D$5)</f>
        <v>9.7.2016</v>
      </c>
      <c r="H2" s="173"/>
      <c r="I2" s="173"/>
      <c r="J2" s="173"/>
      <c r="K2" s="173"/>
      <c r="L2" s="173" t="str">
        <f>CONCATENATE('Základní list'!$D$5)</f>
        <v>9.7.2016</v>
      </c>
      <c r="M2" s="173"/>
      <c r="N2" s="173"/>
      <c r="O2" s="173"/>
      <c r="P2" s="173"/>
      <c r="Q2" s="173" t="str">
        <f>CONCATENATE('Základní list'!$D$5)</f>
        <v>9.7.2016</v>
      </c>
      <c r="R2" s="173"/>
      <c r="S2" s="173"/>
      <c r="T2" s="173"/>
      <c r="U2" s="173"/>
      <c r="V2" s="173" t="str">
        <f>CONCATENATE('Základní list'!$D$5)</f>
        <v>9.7.2016</v>
      </c>
      <c r="W2" s="173"/>
      <c r="X2" s="173"/>
      <c r="Y2" s="173"/>
      <c r="Z2" s="173"/>
      <c r="AA2" s="173" t="str">
        <f>CONCATENATE('Základní list'!$D$5)</f>
        <v>9.7.2016</v>
      </c>
      <c r="AB2" s="173"/>
      <c r="AC2" s="173"/>
      <c r="AD2" s="173"/>
      <c r="AE2" s="173"/>
      <c r="AF2" s="173" t="str">
        <f>CONCATENATE('Základní list'!$D$5)</f>
        <v>9.7.2016</v>
      </c>
      <c r="AG2" s="173"/>
      <c r="AH2" s="173"/>
      <c r="AI2" s="173"/>
      <c r="AJ2" s="173"/>
      <c r="AK2" s="173" t="str">
        <f>CONCATENATE('Základní list'!$D$5)</f>
        <v>9.7.2016</v>
      </c>
      <c r="AL2" s="173"/>
      <c r="AM2" s="173"/>
      <c r="AN2" s="173"/>
      <c r="AO2" s="173"/>
      <c r="AP2" s="173" t="str">
        <f>CONCATENATE('Základní list'!$D$5)</f>
        <v>9.7.2016</v>
      </c>
      <c r="AQ2" s="173"/>
      <c r="AR2" s="173"/>
      <c r="AS2" s="173"/>
      <c r="AT2" s="173"/>
      <c r="AU2" s="173" t="str">
        <f>CONCATENATE('Základní list'!$D$5)</f>
        <v>9.7.2016</v>
      </c>
      <c r="AV2" s="173"/>
      <c r="AW2" s="173"/>
      <c r="AX2" s="173"/>
      <c r="AY2" s="173"/>
      <c r="AZ2" s="173" t="str">
        <f>CONCATENATE('Základní list'!$D$5)</f>
        <v>9.7.2016</v>
      </c>
      <c r="BA2" s="173"/>
      <c r="BB2" s="173"/>
      <c r="BC2" s="173"/>
      <c r="BD2" s="173"/>
      <c r="BE2" s="173" t="str">
        <f>CONCATENATE('Základní list'!$D$5)</f>
        <v>9.7.2016</v>
      </c>
      <c r="BF2" s="173"/>
      <c r="BG2" s="173"/>
      <c r="BH2" s="173"/>
      <c r="BI2" s="173"/>
      <c r="BJ2" s="173" t="str">
        <f>CONCATENATE('Základní list'!$D$5)</f>
        <v>9.7.2016</v>
      </c>
      <c r="BK2" s="173"/>
      <c r="BL2" s="173"/>
      <c r="BM2" s="173"/>
      <c r="BN2" s="173"/>
      <c r="BO2" s="173" t="str">
        <f>CONCATENATE('Základní list'!$D$5)</f>
        <v>9.7.2016</v>
      </c>
      <c r="BP2" s="173"/>
      <c r="BQ2" s="173"/>
      <c r="BR2" s="173"/>
      <c r="BS2" s="173"/>
      <c r="BT2" s="173" t="str">
        <f>CONCATENATE('Základní list'!$D$5)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Lakoš Gustav</v>
      </c>
      <c r="C6" s="52">
        <f>IF(ISNA(MATCH(CONCATENATE(B$4,$A6),'Výsledková listina'!$R:$R,0)),"",INDEX('Výsledková listina'!$T:$T,MATCH(CONCATENATE(B$4,$A6),'Výsledková listina'!$R:$R,0),1))</f>
      </c>
      <c r="D6" s="117">
        <v>1978</v>
      </c>
      <c r="E6" s="50">
        <f aca="true" t="shared" si="0" ref="E6:E35">IF(D6="","",RANK(D6,D$1:D$65536,0)+(COUNT(D$1:D$65536)+1-RANK(D6,D$1:D$65536,0)-RANK(D6,D$1:D$65536,1))/2)</f>
        <v>1</v>
      </c>
      <c r="F6" s="67"/>
      <c r="G6" s="17" t="str">
        <f>IF(ISNA(MATCH(CONCATENATE(G$4,$A6),'Výsledková listina'!$R:$R,0)),"",INDEX('Výsledková listina'!$C:$C,MATCH(CONCATENATE(G$4,$A6),'Výsledková listina'!$R:$R,0),1))</f>
        <v>Reim Martin</v>
      </c>
      <c r="H6" s="52">
        <f>IF(ISNA(MATCH(CONCATENATE(G$4,$A6),'Výsledková listina'!$R:$R,0)),"",INDEX('Výsledková listina'!$T:$T,MATCH(CONCATENATE(G$4,$A6),'Výsledková listina'!$R:$R,0),1))</f>
      </c>
      <c r="I6" s="117">
        <v>804</v>
      </c>
      <c r="J6" s="50">
        <f aca="true" t="shared" si="1" ref="J6:J35">IF(I6="","",RANK(I6,I$1:I$65536,0)+(COUNT(I$1:I$65536)+1-RANK(I6,I$1:I$65536,0)-RANK(I6,I$1:I$65536,1))/2)</f>
        <v>6</v>
      </c>
      <c r="K6" s="67"/>
      <c r="L6" s="17" t="str">
        <f>IF(ISNA(MATCH(CONCATENATE(L$4,$A6),'Výsledková listina'!$R:$R,0)),"",INDEX('Výsledková listina'!$C:$C,MATCH(CONCATENATE(L$4,$A6),'Výsledková listina'!$R:$R,0),1))</f>
        <v>Kopřiva Pavel</v>
      </c>
      <c r="M6" s="52">
        <f>IF(ISNA(MATCH(CONCATENATE(L$4,$A6),'Výsledková listina'!$R:$R,0)),"",INDEX('Výsledková listina'!$T:$T,MATCH(CONCATENATE(L$4,$A6),'Výsledková listina'!$R:$R,0),1))</f>
      </c>
      <c r="N6" s="117">
        <v>323</v>
      </c>
      <c r="O6" s="50">
        <f aca="true" t="shared" si="2" ref="O6:O35">IF(N6="","",RANK(N6,N$1:N$65536,0)+(COUNT(N$1:N$65536)+1-RANK(N6,N$1:N$65536,0)-RANK(N6,N$1:N$65536,1))/2)</f>
        <v>7</v>
      </c>
      <c r="P6" s="67"/>
      <c r="Q6" s="17" t="str">
        <f>IF(ISNA(MATCH(CONCATENATE(Q$4,$A6),'Výsledková listina'!$R:$R,0)),"",INDEX('Výsledková listina'!$C:$C,MATCH(CONCATENATE(Q$4,$A6),'Výsledková listina'!$R:$R,0),1))</f>
        <v>Tomeček Michal</v>
      </c>
      <c r="R6" s="52">
        <f>IF(ISNA(MATCH(CONCATENATE(Q$4,$A6),'Výsledková listina'!$R:$R,0)),"",INDEX('Výsledková listina'!$T:$T,MATCH(CONCATENATE(Q$4,$A6),'Výsledková listina'!$R:$R,0),1))</f>
      </c>
      <c r="S6" s="117">
        <v>1151</v>
      </c>
      <c r="T6" s="50">
        <f aca="true" t="shared" si="3" ref="T6:T35">IF(S6="","",RANK(S6,S$1:S$65536,0)+(COUNT(S$1:S$65536)+1-RANK(S6,S$1:S$65536,0)-RANK(S6,S$1:S$65536,1))/2)</f>
        <v>5</v>
      </c>
      <c r="U6" s="67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17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17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17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17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17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17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17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17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17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17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17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Heidenreich Jan</v>
      </c>
      <c r="C7" s="52">
        <f>IF(ISNA(MATCH(CONCATENATE(B$4,$A7),'Výsledková listina'!$R:$R,0)),"",INDEX('Výsledková listina'!$T:$T,MATCH(CONCATENATE(B$4,$A7),'Výsledková listina'!$R:$R,0),1))</f>
      </c>
      <c r="D7" s="117">
        <v>1742</v>
      </c>
      <c r="E7" s="50">
        <f t="shared" si="0"/>
        <v>2</v>
      </c>
      <c r="F7" s="68"/>
      <c r="G7" s="17" t="str">
        <f>IF(ISNA(MATCH(CONCATENATE(G$4,$A7),'Výsledková listina'!$R:$R,0)),"",INDEX('Výsledková listina'!$C:$C,MATCH(CONCATENATE(G$4,$A7),'Výsledková listina'!$R:$R,0),1))</f>
        <v>Vik Marek</v>
      </c>
      <c r="H7" s="52">
        <f>IF(ISNA(MATCH(CONCATENATE(G$4,$A7),'Výsledková listina'!$R:$R,0)),"",INDEX('Výsledková listina'!$T:$T,MATCH(CONCATENATE(G$4,$A7),'Výsledková listina'!$R:$R,0),1))</f>
      </c>
      <c r="I7" s="117">
        <v>1574</v>
      </c>
      <c r="J7" s="50">
        <f t="shared" si="1"/>
        <v>1</v>
      </c>
      <c r="K7" s="68"/>
      <c r="L7" s="17" t="str">
        <f>IF(ISNA(MATCH(CONCATENATE(L$4,$A7),'Výsledková listina'!$R:$R,0)),"",INDEX('Výsledková listina'!$C:$C,MATCH(CONCATENATE(L$4,$A7),'Výsledková listina'!$R:$R,0),1))</f>
        <v>Pykal Aleš</v>
      </c>
      <c r="M7" s="52">
        <f>IF(ISNA(MATCH(CONCATENATE(L$4,$A7),'Výsledková listina'!$R:$R,0)),"",INDEX('Výsledková listina'!$T:$T,MATCH(CONCATENATE(L$4,$A7),'Výsledková listina'!$R:$R,0),1))</f>
      </c>
      <c r="N7" s="117">
        <v>1129</v>
      </c>
      <c r="O7" s="50">
        <f t="shared" si="2"/>
        <v>3</v>
      </c>
      <c r="P7" s="68"/>
      <c r="Q7" s="17" t="str">
        <f>IF(ISNA(MATCH(CONCATENATE(Q$4,$A7),'Výsledková listina'!$R:$R,0)),"",INDEX('Výsledková listina'!$C:$C,MATCH(CONCATENATE(Q$4,$A7),'Výsledková listina'!$R:$R,0),1))</f>
        <v>Pospíšil Radek</v>
      </c>
      <c r="R7" s="52">
        <f>IF(ISNA(MATCH(CONCATENATE(Q$4,$A7),'Výsledková listina'!$R:$R,0)),"",INDEX('Výsledková listina'!$T:$T,MATCH(CONCATENATE(Q$4,$A7),'Výsledková listina'!$R:$R,0),1))</f>
      </c>
      <c r="S7" s="117">
        <v>1735</v>
      </c>
      <c r="T7" s="50">
        <f t="shared" si="3"/>
        <v>3</v>
      </c>
      <c r="U7" s="68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17"/>
      <c r="Y7" s="50">
        <f t="shared" si="4"/>
      </c>
      <c r="Z7" s="68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17"/>
      <c r="AD7" s="50">
        <f t="shared" si="5"/>
      </c>
      <c r="AE7" s="68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17"/>
      <c r="AI7" s="50">
        <f t="shared" si="6"/>
      </c>
      <c r="AJ7" s="68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17"/>
      <c r="AN7" s="50">
        <f t="shared" si="7"/>
      </c>
      <c r="AO7" s="68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17"/>
      <c r="AS7" s="50">
        <f t="shared" si="8"/>
      </c>
      <c r="AT7" s="68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17"/>
      <c r="AX7" s="50">
        <f t="shared" si="9"/>
      </c>
      <c r="AY7" s="68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17"/>
      <c r="BC7" s="50">
        <f t="shared" si="10"/>
      </c>
      <c r="BD7" s="68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17"/>
      <c r="BH7" s="50">
        <f t="shared" si="11"/>
      </c>
      <c r="BI7" s="68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17"/>
      <c r="BM7" s="50">
        <f t="shared" si="12"/>
      </c>
      <c r="BN7" s="68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17"/>
      <c r="BR7" s="50">
        <f t="shared" si="13"/>
      </c>
      <c r="BS7" s="68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17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Melichar Tomáš</v>
      </c>
      <c r="C8" s="52">
        <f>IF(ISNA(MATCH(CONCATENATE(B$4,$A8),'Výsledková listina'!$R:$R,0)),"",INDEX('Výsledková listina'!$T:$T,MATCH(CONCATENATE(B$4,$A8),'Výsledková listina'!$R:$R,0),1))</f>
      </c>
      <c r="D8" s="117">
        <v>1398</v>
      </c>
      <c r="E8" s="50">
        <f t="shared" si="0"/>
        <v>5</v>
      </c>
      <c r="F8" s="68"/>
      <c r="G8" s="17" t="str">
        <f>IF(ISNA(MATCH(CONCATENATE(G$4,$A8),'Výsledková listina'!$R:$R,0)),"",INDEX('Výsledková listina'!$C:$C,MATCH(CONCATENATE(G$4,$A8),'Výsledková listina'!$R:$R,0),1))</f>
        <v>Průša Vladimír</v>
      </c>
      <c r="H8" s="52">
        <f>IF(ISNA(MATCH(CONCATENATE(G$4,$A8),'Výsledková listina'!$R:$R,0)),"",INDEX('Výsledková listina'!$T:$T,MATCH(CONCATENATE(G$4,$A8),'Výsledková listina'!$R:$R,0),1))</f>
      </c>
      <c r="I8" s="117">
        <v>1344</v>
      </c>
      <c r="J8" s="50">
        <f t="shared" si="1"/>
        <v>2</v>
      </c>
      <c r="K8" s="68"/>
      <c r="L8" s="17" t="str">
        <f>IF(ISNA(MATCH(CONCATENATE(L$4,$A8),'Výsledková listina'!$R:$R,0)),"",INDEX('Výsledková listina'!$C:$C,MATCH(CONCATENATE(L$4,$A8),'Výsledková listina'!$R:$R,0),1))</f>
        <v>Valda Martin</v>
      </c>
      <c r="M8" s="52">
        <f>IF(ISNA(MATCH(CONCATENATE(L$4,$A8),'Výsledková listina'!$R:$R,0)),"",INDEX('Výsledková listina'!$T:$T,MATCH(CONCATENATE(L$4,$A8),'Výsledková listina'!$R:$R,0),1))</f>
      </c>
      <c r="N8" s="117">
        <v>1783</v>
      </c>
      <c r="O8" s="50">
        <f t="shared" si="2"/>
        <v>1</v>
      </c>
      <c r="P8" s="68"/>
      <c r="Q8" s="17" t="str">
        <f>IF(ISNA(MATCH(CONCATENATE(Q$4,$A8),'Výsledková listina'!$R:$R,0)),"",INDEX('Výsledková listina'!$C:$C,MATCH(CONCATENATE(Q$4,$A8),'Výsledková listina'!$R:$R,0),1))</f>
        <v>Jura Martin</v>
      </c>
      <c r="R8" s="52">
        <f>IF(ISNA(MATCH(CONCATENATE(Q$4,$A8),'Výsledková listina'!$R:$R,0)),"",INDEX('Výsledková listina'!$T:$T,MATCH(CONCATENATE(Q$4,$A8),'Výsledková listina'!$R:$R,0),1))</f>
      </c>
      <c r="S8" s="117">
        <v>1198</v>
      </c>
      <c r="T8" s="50">
        <f t="shared" si="3"/>
        <v>4</v>
      </c>
      <c r="U8" s="68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17"/>
      <c r="Y8" s="50">
        <f t="shared" si="4"/>
      </c>
      <c r="Z8" s="68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17"/>
      <c r="AD8" s="50">
        <f t="shared" si="5"/>
      </c>
      <c r="AE8" s="68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17"/>
      <c r="AI8" s="50">
        <f t="shared" si="6"/>
      </c>
      <c r="AJ8" s="68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17"/>
      <c r="AN8" s="50">
        <f t="shared" si="7"/>
      </c>
      <c r="AO8" s="68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17"/>
      <c r="AS8" s="50">
        <f t="shared" si="8"/>
      </c>
      <c r="AT8" s="68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17"/>
      <c r="AX8" s="50">
        <f t="shared" si="9"/>
      </c>
      <c r="AY8" s="68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17"/>
      <c r="BC8" s="50">
        <f t="shared" si="10"/>
      </c>
      <c r="BD8" s="68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17"/>
      <c r="BH8" s="50">
        <f t="shared" si="11"/>
      </c>
      <c r="BI8" s="68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17"/>
      <c r="BM8" s="50">
        <f t="shared" si="12"/>
      </c>
      <c r="BN8" s="68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17"/>
      <c r="BR8" s="50">
        <f t="shared" si="13"/>
      </c>
      <c r="BS8" s="68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17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Polovic Ladislav</v>
      </c>
      <c r="C9" s="52">
        <f>IF(ISNA(MATCH(CONCATENATE(B$4,$A9),'Výsledková listina'!$R:$R,0)),"",INDEX('Výsledková listina'!$T:$T,MATCH(CONCATENATE(B$4,$A9),'Výsledková listina'!$R:$R,0),1))</f>
      </c>
      <c r="D9" s="117">
        <v>1338</v>
      </c>
      <c r="E9" s="50">
        <f t="shared" si="0"/>
        <v>6</v>
      </c>
      <c r="F9" s="68"/>
      <c r="G9" s="17" t="str">
        <f>IF(ISNA(MATCH(CONCATENATE(G$4,$A9),'Výsledková listina'!$R:$R,0)),"",INDEX('Výsledková listina'!$C:$C,MATCH(CONCATENATE(G$4,$A9),'Výsledková listina'!$R:$R,0),1))</f>
        <v>Jakubčík Roman</v>
      </c>
      <c r="H9" s="52">
        <f>IF(ISNA(MATCH(CONCATENATE(G$4,$A9),'Výsledková listina'!$R:$R,0)),"",INDEX('Výsledková listina'!$T:$T,MATCH(CONCATENATE(G$4,$A9),'Výsledková listina'!$R:$R,0),1))</f>
      </c>
      <c r="I9" s="117">
        <v>844</v>
      </c>
      <c r="J9" s="50">
        <f t="shared" si="1"/>
        <v>5</v>
      </c>
      <c r="K9" s="68"/>
      <c r="L9" s="17" t="str">
        <f>IF(ISNA(MATCH(CONCATENATE(L$4,$A9),'Výsledková listina'!$R:$R,0)),"",INDEX('Výsledková listina'!$C:$C,MATCH(CONCATENATE(L$4,$A9),'Výsledková listina'!$R:$R,0),1))</f>
        <v>Olšan Jakub</v>
      </c>
      <c r="M9" s="52">
        <f>IF(ISNA(MATCH(CONCATENATE(L$4,$A9),'Výsledková listina'!$R:$R,0)),"",INDEX('Výsledková listina'!$T:$T,MATCH(CONCATENATE(L$4,$A9),'Výsledková listina'!$R:$R,0),1))</f>
      </c>
      <c r="N9" s="117">
        <v>967</v>
      </c>
      <c r="O9" s="50">
        <f t="shared" si="2"/>
        <v>4</v>
      </c>
      <c r="P9" s="68"/>
      <c r="Q9" s="17" t="str">
        <f>IF(ISNA(MATCH(CONCATENATE(Q$4,$A9),'Výsledková listina'!$R:$R,0)),"",INDEX('Výsledková listina'!$C:$C,MATCH(CONCATENATE(Q$4,$A9),'Výsledková listina'!$R:$R,0),1))</f>
        <v>Plch Milan</v>
      </c>
      <c r="R9" s="52">
        <f>IF(ISNA(MATCH(CONCATENATE(Q$4,$A9),'Výsledková listina'!$R:$R,0)),"",INDEX('Výsledková listina'!$T:$T,MATCH(CONCATENATE(Q$4,$A9),'Výsledková listina'!$R:$R,0),1))</f>
      </c>
      <c r="S9" s="117">
        <v>1087</v>
      </c>
      <c r="T9" s="50">
        <f t="shared" si="3"/>
        <v>6</v>
      </c>
      <c r="U9" s="68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17"/>
      <c r="Y9" s="50">
        <f t="shared" si="4"/>
      </c>
      <c r="Z9" s="68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17"/>
      <c r="AD9" s="50">
        <f t="shared" si="5"/>
      </c>
      <c r="AE9" s="68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17"/>
      <c r="AI9" s="50">
        <f t="shared" si="6"/>
      </c>
      <c r="AJ9" s="68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17"/>
      <c r="AN9" s="50">
        <f t="shared" si="7"/>
      </c>
      <c r="AO9" s="68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17"/>
      <c r="AS9" s="50">
        <f t="shared" si="8"/>
      </c>
      <c r="AT9" s="68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17"/>
      <c r="AX9" s="50">
        <f t="shared" si="9"/>
      </c>
      <c r="AY9" s="68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17"/>
      <c r="BC9" s="50">
        <f t="shared" si="10"/>
      </c>
      <c r="BD9" s="68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17"/>
      <c r="BH9" s="50">
        <f t="shared" si="11"/>
      </c>
      <c r="BI9" s="68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17"/>
      <c r="BM9" s="50">
        <f t="shared" si="12"/>
      </c>
      <c r="BN9" s="68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17"/>
      <c r="BR9" s="50">
        <f t="shared" si="13"/>
      </c>
      <c r="BS9" s="68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17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Koukal Michal</v>
      </c>
      <c r="C10" s="52">
        <f>IF(ISNA(MATCH(CONCATENATE(B$4,$A10),'Výsledková listina'!$R:$R,0)),"",INDEX('Výsledková listina'!$T:$T,MATCH(CONCATENATE(B$4,$A10),'Výsledková listina'!$R:$R,0),1))</f>
      </c>
      <c r="D10" s="117">
        <v>1654</v>
      </c>
      <c r="E10" s="50">
        <f t="shared" si="0"/>
        <v>3</v>
      </c>
      <c r="F10" s="68"/>
      <c r="G10" s="17" t="str">
        <f>IF(ISNA(MATCH(CONCATENATE(G$4,$A10),'Výsledková listina'!$R:$R,0)),"",INDEX('Výsledková listina'!$C:$C,MATCH(CONCATENATE(G$4,$A10),'Výsledková listina'!$R:$R,0),1))</f>
        <v>Voda Radek</v>
      </c>
      <c r="H10" s="52">
        <f>IF(ISNA(MATCH(CONCATENATE(G$4,$A10),'Výsledková listina'!$R:$R,0)),"",INDEX('Výsledková listina'!$T:$T,MATCH(CONCATENATE(G$4,$A10),'Výsledková listina'!$R:$R,0),1))</f>
      </c>
      <c r="I10" s="117">
        <v>924</v>
      </c>
      <c r="J10" s="50">
        <f t="shared" si="1"/>
        <v>4</v>
      </c>
      <c r="K10" s="68"/>
      <c r="L10" s="17" t="str">
        <f>IF(ISNA(MATCH(CONCATENATE(L$4,$A10),'Výsledková listina'!$R:$R,0)),"",INDEX('Výsledková listina'!$C:$C,MATCH(CONCATENATE(L$4,$A10),'Výsledková listina'!$R:$R,0),1))</f>
        <v>Mais Jan</v>
      </c>
      <c r="M10" s="52">
        <f>IF(ISNA(MATCH(CONCATENATE(L$4,$A10),'Výsledková listina'!$R:$R,0)),"",INDEX('Výsledková listina'!$T:$T,MATCH(CONCATENATE(L$4,$A10),'Výsledková listina'!$R:$R,0),1))</f>
      </c>
      <c r="N10" s="117">
        <v>922</v>
      </c>
      <c r="O10" s="50">
        <f t="shared" si="2"/>
        <v>5</v>
      </c>
      <c r="P10" s="68"/>
      <c r="Q10" s="17" t="str">
        <f>IF(ISNA(MATCH(CONCATENATE(Q$4,$A10),'Výsledková listina'!$R:$R,0)),"",INDEX('Výsledková listina'!$C:$C,MATCH(CONCATENATE(Q$4,$A10),'Výsledková listina'!$R:$R,0),1))</f>
        <v>Pavka Martin</v>
      </c>
      <c r="R10" s="52">
        <f>IF(ISNA(MATCH(CONCATENATE(Q$4,$A10),'Výsledková listina'!$R:$R,0)),"",INDEX('Výsledková listina'!$T:$T,MATCH(CONCATENATE(Q$4,$A10),'Výsledková listina'!$R:$R,0),1))</f>
      </c>
      <c r="S10" s="117">
        <v>2480</v>
      </c>
      <c r="T10" s="50">
        <f t="shared" si="3"/>
        <v>1</v>
      </c>
      <c r="U10" s="68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17"/>
      <c r="Y10" s="50">
        <f t="shared" si="4"/>
      </c>
      <c r="Z10" s="68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17"/>
      <c r="AD10" s="50">
        <f t="shared" si="5"/>
      </c>
      <c r="AE10" s="68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17"/>
      <c r="AI10" s="50">
        <f t="shared" si="6"/>
      </c>
      <c r="AJ10" s="68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17"/>
      <c r="AN10" s="50">
        <f t="shared" si="7"/>
      </c>
      <c r="AO10" s="68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17"/>
      <c r="AS10" s="50">
        <f t="shared" si="8"/>
      </c>
      <c r="AT10" s="68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17"/>
      <c r="AX10" s="50">
        <f t="shared" si="9"/>
      </c>
      <c r="AY10" s="68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17"/>
      <c r="BC10" s="50">
        <f t="shared" si="10"/>
      </c>
      <c r="BD10" s="68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17"/>
      <c r="BH10" s="50">
        <f t="shared" si="11"/>
      </c>
      <c r="BI10" s="68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17"/>
      <c r="BM10" s="50">
        <f t="shared" si="12"/>
      </c>
      <c r="BN10" s="68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17"/>
      <c r="BR10" s="50">
        <f t="shared" si="13"/>
      </c>
      <c r="BS10" s="68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17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Kazatel Petr</v>
      </c>
      <c r="C11" s="52">
        <f>IF(ISNA(MATCH(CONCATENATE(B$4,$A11),'Výsledková listina'!$R:$R,0)),"",INDEX('Výsledková listina'!$T:$T,MATCH(CONCATENATE(B$4,$A11),'Výsledková listina'!$R:$R,0),1))</f>
      </c>
      <c r="D11" s="117">
        <v>1561</v>
      </c>
      <c r="E11" s="50">
        <f t="shared" si="0"/>
        <v>4</v>
      </c>
      <c r="F11" s="68"/>
      <c r="G11" s="17" t="str">
        <f>IF(ISNA(MATCH(CONCATENATE(G$4,$A11),'Výsledková listina'!$R:$R,0)),"",INDEX('Výsledková listina'!$C:$C,MATCH(CONCATENATE(G$4,$A11),'Výsledková listina'!$R:$R,0),1))</f>
        <v>Řehulka Patrik</v>
      </c>
      <c r="H11" s="52">
        <f>IF(ISNA(MATCH(CONCATENATE(G$4,$A11),'Výsledková listina'!$R:$R,0)),"",INDEX('Výsledková listina'!$T:$T,MATCH(CONCATENATE(G$4,$A11),'Výsledková listina'!$R:$R,0),1))</f>
      </c>
      <c r="I11" s="117">
        <v>1303</v>
      </c>
      <c r="J11" s="50">
        <f t="shared" si="1"/>
        <v>3</v>
      </c>
      <c r="K11" s="68"/>
      <c r="L11" s="17" t="str">
        <f>IF(ISNA(MATCH(CONCATENATE(L$4,$A11),'Výsledková listina'!$R:$R,0)),"",INDEX('Výsledková listina'!$C:$C,MATCH(CONCATENATE(L$4,$A11),'Výsledková listina'!$R:$R,0),1))</f>
        <v>Ambroz Josef</v>
      </c>
      <c r="M11" s="52">
        <f>IF(ISNA(MATCH(CONCATENATE(L$4,$A11),'Výsledková listina'!$R:$R,0)),"",INDEX('Výsledková listina'!$T:$T,MATCH(CONCATENATE(L$4,$A11),'Výsledková listina'!$R:$R,0),1))</f>
      </c>
      <c r="N11" s="117">
        <v>757</v>
      </c>
      <c r="O11" s="50">
        <f t="shared" si="2"/>
        <v>6</v>
      </c>
      <c r="P11" s="68"/>
      <c r="Q11" s="17" t="str">
        <f>IF(ISNA(MATCH(CONCATENATE(Q$4,$A11),'Výsledková listina'!$R:$R,0)),"",INDEX('Výsledková listina'!$C:$C,MATCH(CONCATENATE(Q$4,$A11),'Výsledková listina'!$R:$R,0),1))</f>
        <v>Bartes Petr</v>
      </c>
      <c r="R11" s="52">
        <f>IF(ISNA(MATCH(CONCATENATE(Q$4,$A11),'Výsledková listina'!$R:$R,0)),"",INDEX('Výsledková listina'!$T:$T,MATCH(CONCATENATE(Q$4,$A11),'Výsledková listina'!$R:$R,0),1))</f>
      </c>
      <c r="S11" s="117">
        <v>2299</v>
      </c>
      <c r="T11" s="50">
        <f t="shared" si="3"/>
        <v>2</v>
      </c>
      <c r="U11" s="68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17"/>
      <c r="Y11" s="50">
        <f t="shared" si="4"/>
      </c>
      <c r="Z11" s="68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17"/>
      <c r="AD11" s="50">
        <f t="shared" si="5"/>
      </c>
      <c r="AE11" s="68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17"/>
      <c r="AI11" s="50">
        <f t="shared" si="6"/>
      </c>
      <c r="AJ11" s="68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17"/>
      <c r="AN11" s="50">
        <f t="shared" si="7"/>
      </c>
      <c r="AO11" s="68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17"/>
      <c r="AS11" s="50">
        <f t="shared" si="8"/>
      </c>
      <c r="AT11" s="68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17"/>
      <c r="AX11" s="50">
        <f t="shared" si="9"/>
      </c>
      <c r="AY11" s="68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17"/>
      <c r="BC11" s="50">
        <f t="shared" si="10"/>
      </c>
      <c r="BD11" s="68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17"/>
      <c r="BH11" s="50">
        <f t="shared" si="11"/>
      </c>
      <c r="BI11" s="68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17"/>
      <c r="BM11" s="50">
        <f t="shared" si="12"/>
      </c>
      <c r="BN11" s="68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17"/>
      <c r="BR11" s="50">
        <f t="shared" si="13"/>
      </c>
      <c r="BS11" s="68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17"/>
      <c r="BW11" s="50">
        <f t="shared" si="14"/>
      </c>
      <c r="BX11" s="68"/>
    </row>
    <row r="12" spans="1:76" s="10" customFormat="1" ht="34.5" customHeight="1">
      <c r="A12" s="5">
        <v>7</v>
      </c>
      <c r="B12" s="17">
        <f>IF(ISNA(MATCH(CONCATENATE(B$4,$A12),'Výsledková listina'!$R:$R,0)),"",INDEX('Výsledková listina'!$C:$C,MATCH(CONCATENATE(B$4,$A12),'Výsledková listina'!$R:$R,0),1))</f>
      </c>
      <c r="C12" s="52">
        <f>IF(ISNA(MATCH(CONCATENATE(B$4,$A12),'Výsledková listina'!$R:$R,0)),"",INDEX('Výsledková listina'!$T:$T,MATCH(CONCATENATE(B$4,$A12),'Výsledková listina'!$R:$R,0),1))</f>
      </c>
      <c r="D12" s="117"/>
      <c r="E12" s="50">
        <f t="shared" si="0"/>
      </c>
      <c r="F12" s="68"/>
      <c r="G12" s="17" t="str">
        <f>IF(ISNA(MATCH(CONCATENATE(G$4,$A12),'Výsledková listina'!$R:$R,0)),"",INDEX('Výsledková listina'!$C:$C,MATCH(CONCATENATE(G$4,$A12),'Výsledková listina'!$R:$R,0),1))</f>
        <v>Haflant Zdeněk</v>
      </c>
      <c r="H12" s="52">
        <f>IF(ISNA(MATCH(CONCATENATE(G$4,$A12),'Výsledková listina'!$R:$R,0)),"",INDEX('Výsledková listina'!$T:$T,MATCH(CONCATENATE(G$4,$A12),'Výsledková listina'!$R:$R,0),1))</f>
      </c>
      <c r="I12" s="117">
        <v>782</v>
      </c>
      <c r="J12" s="50">
        <f t="shared" si="1"/>
        <v>7</v>
      </c>
      <c r="K12" s="68"/>
      <c r="L12" s="17" t="str">
        <f>IF(ISNA(MATCH(CONCATENATE(L$4,$A12),'Výsledková listina'!$R:$R,0)),"",INDEX('Výsledková listina'!$C:$C,MATCH(CONCATENATE(L$4,$A12),'Výsledková listina'!$R:$R,0),1))</f>
        <v>Žalud Olda</v>
      </c>
      <c r="M12" s="52">
        <f>IF(ISNA(MATCH(CONCATENATE(L$4,$A12),'Výsledková listina'!$R:$R,0)),"",INDEX('Výsledková listina'!$T:$T,MATCH(CONCATENATE(L$4,$A12),'Výsledková listina'!$R:$R,0),1))</f>
      </c>
      <c r="N12" s="117">
        <v>1217</v>
      </c>
      <c r="O12" s="50">
        <f t="shared" si="2"/>
        <v>2</v>
      </c>
      <c r="P12" s="68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17"/>
      <c r="T12" s="50">
        <f t="shared" si="3"/>
      </c>
      <c r="U12" s="68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17"/>
      <c r="Y12" s="50">
        <f t="shared" si="4"/>
      </c>
      <c r="Z12" s="68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17"/>
      <c r="AD12" s="50">
        <f t="shared" si="5"/>
      </c>
      <c r="AE12" s="68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17"/>
      <c r="AI12" s="50">
        <f t="shared" si="6"/>
      </c>
      <c r="AJ12" s="68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17"/>
      <c r="AN12" s="50">
        <f t="shared" si="7"/>
      </c>
      <c r="AO12" s="68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17"/>
      <c r="AS12" s="50">
        <f t="shared" si="8"/>
      </c>
      <c r="AT12" s="68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17"/>
      <c r="AX12" s="50">
        <f t="shared" si="9"/>
      </c>
      <c r="AY12" s="68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17"/>
      <c r="BC12" s="50">
        <f t="shared" si="10"/>
      </c>
      <c r="BD12" s="68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17"/>
      <c r="BH12" s="50">
        <f t="shared" si="11"/>
      </c>
      <c r="BI12" s="68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17"/>
      <c r="BM12" s="50">
        <f t="shared" si="12"/>
      </c>
      <c r="BN12" s="68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17"/>
      <c r="BR12" s="50">
        <f t="shared" si="13"/>
      </c>
      <c r="BS12" s="68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17"/>
      <c r="BW12" s="50">
        <f t="shared" si="14"/>
      </c>
      <c r="BX12" s="68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117"/>
      <c r="E13" s="50">
        <f t="shared" si="0"/>
      </c>
      <c r="F13" s="68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17"/>
      <c r="J13" s="50">
        <f t="shared" si="1"/>
      </c>
      <c r="K13" s="68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17"/>
      <c r="O13" s="50">
        <f t="shared" si="2"/>
      </c>
      <c r="P13" s="68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17"/>
      <c r="T13" s="50">
        <f t="shared" si="3"/>
      </c>
      <c r="U13" s="68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17"/>
      <c r="Y13" s="50">
        <f t="shared" si="4"/>
      </c>
      <c r="Z13" s="68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17"/>
      <c r="AD13" s="50">
        <f t="shared" si="5"/>
      </c>
      <c r="AE13" s="68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17"/>
      <c r="AI13" s="50">
        <f t="shared" si="6"/>
      </c>
      <c r="AJ13" s="68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17"/>
      <c r="AN13" s="50">
        <f t="shared" si="7"/>
      </c>
      <c r="AO13" s="68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17"/>
      <c r="AS13" s="50">
        <f t="shared" si="8"/>
      </c>
      <c r="AT13" s="68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17"/>
      <c r="AX13" s="50">
        <f t="shared" si="9"/>
      </c>
      <c r="AY13" s="68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17"/>
      <c r="BC13" s="50">
        <f t="shared" si="10"/>
      </c>
      <c r="BD13" s="68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17"/>
      <c r="BH13" s="50">
        <f t="shared" si="11"/>
      </c>
      <c r="BI13" s="68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17"/>
      <c r="BM13" s="50">
        <f t="shared" si="12"/>
      </c>
      <c r="BN13" s="68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17"/>
      <c r="BR13" s="50">
        <f t="shared" si="13"/>
      </c>
      <c r="BS13" s="68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17"/>
      <c r="BW13" s="50">
        <f t="shared" si="14"/>
      </c>
      <c r="BX13" s="68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117"/>
      <c r="E14" s="50">
        <f t="shared" si="0"/>
      </c>
      <c r="F14" s="68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17"/>
      <c r="J14" s="50">
        <f t="shared" si="1"/>
      </c>
      <c r="K14" s="68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17"/>
      <c r="O14" s="50">
        <f t="shared" si="2"/>
      </c>
      <c r="P14" s="68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17"/>
      <c r="T14" s="50">
        <f t="shared" si="3"/>
      </c>
      <c r="U14" s="68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17"/>
      <c r="Y14" s="50">
        <f t="shared" si="4"/>
      </c>
      <c r="Z14" s="68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17"/>
      <c r="AD14" s="50">
        <f t="shared" si="5"/>
      </c>
      <c r="AE14" s="68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17"/>
      <c r="AI14" s="50">
        <f t="shared" si="6"/>
      </c>
      <c r="AJ14" s="68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17"/>
      <c r="AN14" s="50">
        <f t="shared" si="7"/>
      </c>
      <c r="AO14" s="68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17"/>
      <c r="AS14" s="50">
        <f t="shared" si="8"/>
      </c>
      <c r="AT14" s="68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17"/>
      <c r="AX14" s="50">
        <f t="shared" si="9"/>
      </c>
      <c r="AY14" s="68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17"/>
      <c r="BC14" s="50">
        <f t="shared" si="10"/>
      </c>
      <c r="BD14" s="68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17"/>
      <c r="BH14" s="50">
        <f t="shared" si="11"/>
      </c>
      <c r="BI14" s="68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17"/>
      <c r="BM14" s="50">
        <f t="shared" si="12"/>
      </c>
      <c r="BN14" s="68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17"/>
      <c r="BR14" s="50">
        <f t="shared" si="13"/>
      </c>
      <c r="BS14" s="68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17"/>
      <c r="BW14" s="50">
        <f t="shared" si="14"/>
      </c>
      <c r="BX14" s="68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117"/>
      <c r="E15" s="50">
        <f t="shared" si="0"/>
      </c>
      <c r="F15" s="68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17"/>
      <c r="J15" s="50">
        <f t="shared" si="1"/>
      </c>
      <c r="K15" s="68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17"/>
      <c r="O15" s="50">
        <f t="shared" si="2"/>
      </c>
      <c r="P15" s="68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17"/>
      <c r="T15" s="50">
        <f t="shared" si="3"/>
      </c>
      <c r="U15" s="68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17"/>
      <c r="Y15" s="50">
        <f t="shared" si="4"/>
      </c>
      <c r="Z15" s="68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17"/>
      <c r="AD15" s="50">
        <f t="shared" si="5"/>
      </c>
      <c r="AE15" s="68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17"/>
      <c r="AI15" s="50">
        <f t="shared" si="6"/>
      </c>
      <c r="AJ15" s="68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17"/>
      <c r="AN15" s="50">
        <f t="shared" si="7"/>
      </c>
      <c r="AO15" s="68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17"/>
      <c r="AS15" s="50">
        <f t="shared" si="8"/>
      </c>
      <c r="AT15" s="68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17"/>
      <c r="AX15" s="50">
        <f t="shared" si="9"/>
      </c>
      <c r="AY15" s="68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17"/>
      <c r="BC15" s="50">
        <f t="shared" si="10"/>
      </c>
      <c r="BD15" s="68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17"/>
      <c r="BH15" s="50">
        <f t="shared" si="11"/>
      </c>
      <c r="BI15" s="68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17"/>
      <c r="BM15" s="50">
        <f t="shared" si="12"/>
      </c>
      <c r="BN15" s="68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17"/>
      <c r="BR15" s="50">
        <f t="shared" si="13"/>
      </c>
      <c r="BS15" s="68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17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17"/>
      <c r="E16" s="50">
        <f t="shared" si="0"/>
      </c>
      <c r="F16" s="68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17"/>
      <c r="J16" s="50">
        <f t="shared" si="1"/>
      </c>
      <c r="K16" s="68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17"/>
      <c r="O16" s="50">
        <f t="shared" si="2"/>
      </c>
      <c r="P16" s="68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17"/>
      <c r="T16" s="50">
        <f t="shared" si="3"/>
      </c>
      <c r="U16" s="68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17"/>
      <c r="Y16" s="50">
        <f t="shared" si="4"/>
      </c>
      <c r="Z16" s="68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17"/>
      <c r="AD16" s="50">
        <f t="shared" si="5"/>
      </c>
      <c r="AE16" s="68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17"/>
      <c r="AI16" s="50">
        <f t="shared" si="6"/>
      </c>
      <c r="AJ16" s="68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17"/>
      <c r="AN16" s="50">
        <f t="shared" si="7"/>
      </c>
      <c r="AO16" s="68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17"/>
      <c r="AS16" s="50">
        <f t="shared" si="8"/>
      </c>
      <c r="AT16" s="68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17"/>
      <c r="AX16" s="50">
        <f t="shared" si="9"/>
      </c>
      <c r="AY16" s="68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17"/>
      <c r="BC16" s="50">
        <f t="shared" si="10"/>
      </c>
      <c r="BD16" s="68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17"/>
      <c r="BH16" s="50">
        <f t="shared" si="11"/>
      </c>
      <c r="BI16" s="68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17"/>
      <c r="BM16" s="50">
        <f t="shared" si="12"/>
      </c>
      <c r="BN16" s="68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17"/>
      <c r="BR16" s="50">
        <f t="shared" si="13"/>
      </c>
      <c r="BS16" s="68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17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17"/>
      <c r="E17" s="50">
        <f t="shared" si="0"/>
      </c>
      <c r="F17" s="68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17"/>
      <c r="J17" s="50">
        <f t="shared" si="1"/>
      </c>
      <c r="K17" s="68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17"/>
      <c r="O17" s="50">
        <f t="shared" si="2"/>
      </c>
      <c r="P17" s="68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17"/>
      <c r="T17" s="50">
        <f t="shared" si="3"/>
      </c>
      <c r="U17" s="68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17"/>
      <c r="Y17" s="50">
        <f t="shared" si="4"/>
      </c>
      <c r="Z17" s="68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17"/>
      <c r="AD17" s="50">
        <f t="shared" si="5"/>
      </c>
      <c r="AE17" s="68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17"/>
      <c r="AI17" s="50">
        <f t="shared" si="6"/>
      </c>
      <c r="AJ17" s="68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17"/>
      <c r="AN17" s="50">
        <f t="shared" si="7"/>
      </c>
      <c r="AO17" s="68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17"/>
      <c r="AS17" s="50">
        <f t="shared" si="8"/>
      </c>
      <c r="AT17" s="68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17"/>
      <c r="AX17" s="50">
        <f t="shared" si="9"/>
      </c>
      <c r="AY17" s="68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17"/>
      <c r="BC17" s="50">
        <f t="shared" si="10"/>
      </c>
      <c r="BD17" s="68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17"/>
      <c r="BH17" s="50">
        <f t="shared" si="11"/>
      </c>
      <c r="BI17" s="68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17"/>
      <c r="BM17" s="50">
        <f t="shared" si="12"/>
      </c>
      <c r="BN17" s="68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17"/>
      <c r="BR17" s="50">
        <f t="shared" si="13"/>
      </c>
      <c r="BS17" s="68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17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17"/>
      <c r="E18" s="50">
        <f t="shared" si="0"/>
      </c>
      <c r="F18" s="68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17"/>
      <c r="J18" s="50">
        <f t="shared" si="1"/>
      </c>
      <c r="K18" s="68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17"/>
      <c r="O18" s="50">
        <f t="shared" si="2"/>
      </c>
      <c r="P18" s="68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17"/>
      <c r="T18" s="50">
        <f t="shared" si="3"/>
      </c>
      <c r="U18" s="68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17"/>
      <c r="Y18" s="50">
        <f t="shared" si="4"/>
      </c>
      <c r="Z18" s="68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17"/>
      <c r="AD18" s="50">
        <f t="shared" si="5"/>
      </c>
      <c r="AE18" s="68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17"/>
      <c r="AI18" s="50">
        <f t="shared" si="6"/>
      </c>
      <c r="AJ18" s="68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17"/>
      <c r="AN18" s="50">
        <f t="shared" si="7"/>
      </c>
      <c r="AO18" s="68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17"/>
      <c r="AS18" s="50">
        <f t="shared" si="8"/>
      </c>
      <c r="AT18" s="68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17"/>
      <c r="AX18" s="50">
        <f t="shared" si="9"/>
      </c>
      <c r="AY18" s="68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17"/>
      <c r="BC18" s="50">
        <f t="shared" si="10"/>
      </c>
      <c r="BD18" s="68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17"/>
      <c r="BH18" s="50">
        <f t="shared" si="11"/>
      </c>
      <c r="BI18" s="68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17"/>
      <c r="BM18" s="50">
        <f t="shared" si="12"/>
      </c>
      <c r="BN18" s="68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17"/>
      <c r="BR18" s="50">
        <f t="shared" si="13"/>
      </c>
      <c r="BS18" s="68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17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17"/>
      <c r="E19" s="50">
        <f t="shared" si="0"/>
      </c>
      <c r="F19" s="68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17"/>
      <c r="J19" s="50">
        <f t="shared" si="1"/>
      </c>
      <c r="K19" s="68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17"/>
      <c r="O19" s="50">
        <f t="shared" si="2"/>
      </c>
      <c r="P19" s="68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17"/>
      <c r="T19" s="50">
        <f t="shared" si="3"/>
      </c>
      <c r="U19" s="68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17"/>
      <c r="Y19" s="50">
        <f t="shared" si="4"/>
      </c>
      <c r="Z19" s="68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17"/>
      <c r="AD19" s="50">
        <f t="shared" si="5"/>
      </c>
      <c r="AE19" s="68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17"/>
      <c r="AI19" s="50">
        <f t="shared" si="6"/>
      </c>
      <c r="AJ19" s="68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17"/>
      <c r="AN19" s="50">
        <f t="shared" si="7"/>
      </c>
      <c r="AO19" s="68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17"/>
      <c r="AS19" s="50">
        <f t="shared" si="8"/>
      </c>
      <c r="AT19" s="68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17"/>
      <c r="AX19" s="50">
        <f t="shared" si="9"/>
      </c>
      <c r="AY19" s="68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17"/>
      <c r="BC19" s="50">
        <f t="shared" si="10"/>
      </c>
      <c r="BD19" s="68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17"/>
      <c r="BH19" s="50">
        <f t="shared" si="11"/>
      </c>
      <c r="BI19" s="68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17"/>
      <c r="BM19" s="50">
        <f t="shared" si="12"/>
      </c>
      <c r="BN19" s="68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17"/>
      <c r="BR19" s="50">
        <f t="shared" si="13"/>
      </c>
      <c r="BS19" s="68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17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17"/>
      <c r="E20" s="50">
        <f t="shared" si="0"/>
      </c>
      <c r="F20" s="68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17"/>
      <c r="J20" s="50">
        <f t="shared" si="1"/>
      </c>
      <c r="K20" s="68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17"/>
      <c r="O20" s="50">
        <f t="shared" si="2"/>
      </c>
      <c r="P20" s="68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17"/>
      <c r="T20" s="50">
        <f t="shared" si="3"/>
      </c>
      <c r="U20" s="68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17"/>
      <c r="Y20" s="50">
        <f t="shared" si="4"/>
      </c>
      <c r="Z20" s="68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8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8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8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8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8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8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8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8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8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17"/>
      <c r="E21" s="50">
        <f t="shared" si="0"/>
      </c>
      <c r="F21" s="68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17"/>
      <c r="J21" s="50">
        <f t="shared" si="1"/>
      </c>
      <c r="K21" s="68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17"/>
      <c r="O21" s="50">
        <f t="shared" si="2"/>
      </c>
      <c r="P21" s="68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17"/>
      <c r="T21" s="50">
        <f t="shared" si="3"/>
      </c>
      <c r="U21" s="68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17"/>
      <c r="Y21" s="50">
        <f t="shared" si="4"/>
      </c>
      <c r="Z21" s="68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8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8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8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8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8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8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8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8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8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17"/>
      <c r="E22" s="50">
        <f t="shared" si="0"/>
      </c>
      <c r="F22" s="68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17"/>
      <c r="J22" s="50">
        <f t="shared" si="1"/>
      </c>
      <c r="K22" s="68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17"/>
      <c r="O22" s="50">
        <f t="shared" si="2"/>
      </c>
      <c r="P22" s="68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17"/>
      <c r="T22" s="50">
        <f t="shared" si="3"/>
      </c>
      <c r="U22" s="68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17"/>
      <c r="Y22" s="50">
        <f t="shared" si="4"/>
      </c>
      <c r="Z22" s="68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8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8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8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8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8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8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8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8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8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17"/>
      <c r="E23" s="50">
        <f t="shared" si="0"/>
      </c>
      <c r="F23" s="68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17"/>
      <c r="J23" s="50">
        <f t="shared" si="1"/>
      </c>
      <c r="K23" s="68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17"/>
      <c r="O23" s="50">
        <f t="shared" si="2"/>
      </c>
      <c r="P23" s="68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17"/>
      <c r="T23" s="50">
        <f t="shared" si="3"/>
      </c>
      <c r="U23" s="68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17"/>
      <c r="Y23" s="50">
        <f t="shared" si="4"/>
      </c>
      <c r="Z23" s="68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8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8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8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8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8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8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8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8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8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17"/>
      <c r="E24" s="50">
        <f t="shared" si="0"/>
      </c>
      <c r="F24" s="68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17"/>
      <c r="J24" s="50">
        <f t="shared" si="1"/>
      </c>
      <c r="K24" s="68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17"/>
      <c r="O24" s="50">
        <f t="shared" si="2"/>
      </c>
      <c r="P24" s="68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17"/>
      <c r="T24" s="50">
        <f t="shared" si="3"/>
      </c>
      <c r="U24" s="68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17"/>
      <c r="Y24" s="50">
        <f t="shared" si="4"/>
      </c>
      <c r="Z24" s="68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8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8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8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8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8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8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8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8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8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17"/>
      <c r="E25" s="50">
        <f t="shared" si="0"/>
      </c>
      <c r="F25" s="68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17"/>
      <c r="J25" s="50">
        <f t="shared" si="1"/>
      </c>
      <c r="K25" s="68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17"/>
      <c r="O25" s="50">
        <f t="shared" si="2"/>
      </c>
      <c r="P25" s="68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17"/>
      <c r="T25" s="50">
        <f t="shared" si="3"/>
      </c>
      <c r="U25" s="68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17"/>
      <c r="Y25" s="50">
        <f t="shared" si="4"/>
      </c>
      <c r="Z25" s="68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8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8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8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8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8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8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8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8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8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8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8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8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8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8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8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8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8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8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8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8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8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8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8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8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8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8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8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8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8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8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8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8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8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8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8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8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8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8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8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8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8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8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8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8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8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8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8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8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8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8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8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8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8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8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8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8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8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8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8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8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8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8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8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8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8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8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8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8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8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8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8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8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8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8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8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8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8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8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8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8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8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8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8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8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8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8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8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8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8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8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8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8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8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8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8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8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8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8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8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8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8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8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8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8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8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8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8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8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8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8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8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8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8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8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8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8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8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8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8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8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8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8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8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8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8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8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8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8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8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8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8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8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8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8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8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9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9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9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9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9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9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9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9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9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9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9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9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9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9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Height="1" fitToWidth="1" horizontalDpi="600" verticalDpi="600" orientation="landscape" pageOrder="overThenDown" paperSize="9" scale="78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A10" sqref="A1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hidden="1" customWidth="1"/>
    <col min="4" max="4" width="10.75390625" style="14" customWidth="1"/>
    <col min="5" max="5" width="7.125" style="8" customWidth="1"/>
    <col min="6" max="6" width="15.75390625" style="14" hidden="1" customWidth="1"/>
    <col min="7" max="7" width="25.75390625" style="16" customWidth="1"/>
    <col min="8" max="8" width="30.75390625" style="16" hidden="1" customWidth="1"/>
    <col min="9" max="9" width="10.75390625" style="14" customWidth="1"/>
    <col min="10" max="10" width="7.125" style="8" customWidth="1"/>
    <col min="11" max="11" width="15.75390625" style="14" hidden="1" customWidth="1"/>
    <col min="12" max="12" width="25.75390625" style="16" customWidth="1"/>
    <col min="13" max="13" width="30.75390625" style="16" hidden="1" customWidth="1"/>
    <col min="14" max="14" width="10.75390625" style="14" customWidth="1"/>
    <col min="15" max="15" width="6.75390625" style="8" customWidth="1"/>
    <col min="16" max="16" width="15.75390625" style="14" hidden="1" customWidth="1"/>
    <col min="17" max="17" width="25.75390625" style="16" customWidth="1"/>
    <col min="18" max="18" width="30.75390625" style="16" hidden="1" customWidth="1"/>
    <col min="19" max="19" width="10.75390625" style="14" customWidth="1"/>
    <col min="20" max="20" width="6.75390625" style="8" customWidth="1"/>
    <col min="21" max="21" width="15.75390625" style="14" hidden="1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92" customFormat="1" ht="13.5" thickBot="1">
      <c r="A2" s="58"/>
      <c r="B2" s="173" t="str">
        <f>CONCATENATE('Základní list'!$F$5)</f>
        <v>9.7.2016</v>
      </c>
      <c r="C2" s="173"/>
      <c r="D2" s="173"/>
      <c r="E2" s="173"/>
      <c r="F2" s="173"/>
      <c r="G2" s="173" t="str">
        <f>CONCATENATE('Základní list'!$F$5)</f>
        <v>9.7.2016</v>
      </c>
      <c r="H2" s="173"/>
      <c r="I2" s="173"/>
      <c r="J2" s="173"/>
      <c r="K2" s="173"/>
      <c r="L2" s="173" t="str">
        <f>CONCATENATE('Základní list'!$F$5)</f>
        <v>9.7.2016</v>
      </c>
      <c r="M2" s="173"/>
      <c r="N2" s="173"/>
      <c r="O2" s="173"/>
      <c r="P2" s="173"/>
      <c r="Q2" s="173" t="str">
        <f>CONCATENATE('Základní list'!$F$5)</f>
        <v>9.7.2016</v>
      </c>
      <c r="R2" s="173"/>
      <c r="S2" s="173"/>
      <c r="T2" s="173"/>
      <c r="U2" s="173"/>
      <c r="V2" s="173" t="str">
        <f>CONCATENATE('Základní list'!$F$5)</f>
        <v>9.7.2016</v>
      </c>
      <c r="W2" s="173"/>
      <c r="X2" s="173"/>
      <c r="Y2" s="173"/>
      <c r="Z2" s="173"/>
      <c r="AA2" s="173" t="str">
        <f>CONCATENATE('Základní list'!$F$5)</f>
        <v>9.7.2016</v>
      </c>
      <c r="AB2" s="173"/>
      <c r="AC2" s="173"/>
      <c r="AD2" s="173"/>
      <c r="AE2" s="173"/>
      <c r="AF2" s="173" t="str">
        <f>CONCATENATE('Základní list'!$F$5)</f>
        <v>9.7.2016</v>
      </c>
      <c r="AG2" s="173"/>
      <c r="AH2" s="173"/>
      <c r="AI2" s="173"/>
      <c r="AJ2" s="173"/>
      <c r="AK2" s="173" t="str">
        <f>CONCATENATE('Základní list'!$F$5)</f>
        <v>9.7.2016</v>
      </c>
      <c r="AL2" s="173"/>
      <c r="AM2" s="173"/>
      <c r="AN2" s="173"/>
      <c r="AO2" s="173"/>
      <c r="AP2" s="173" t="str">
        <f>CONCATENATE('Základní list'!$F$5)</f>
        <v>9.7.2016</v>
      </c>
      <c r="AQ2" s="173"/>
      <c r="AR2" s="173"/>
      <c r="AS2" s="173"/>
      <c r="AT2" s="173"/>
      <c r="AU2" s="173" t="str">
        <f>CONCATENATE('Základní list'!$F$5)</f>
        <v>9.7.2016</v>
      </c>
      <c r="AV2" s="173"/>
      <c r="AW2" s="173"/>
      <c r="AX2" s="173"/>
      <c r="AY2" s="173"/>
      <c r="AZ2" s="173" t="str">
        <f>CONCATENATE('Základní list'!$F$5)</f>
        <v>9.7.2016</v>
      </c>
      <c r="BA2" s="173"/>
      <c r="BB2" s="173"/>
      <c r="BC2" s="173"/>
      <c r="BD2" s="173"/>
      <c r="BE2" s="173" t="str">
        <f>CONCATENATE('Základní list'!$F$5)</f>
        <v>9.7.2016</v>
      </c>
      <c r="BF2" s="173"/>
      <c r="BG2" s="173"/>
      <c r="BH2" s="173"/>
      <c r="BI2" s="173"/>
      <c r="BJ2" s="173" t="str">
        <f>CONCATENATE('Základní list'!$F$5)</f>
        <v>9.7.2016</v>
      </c>
      <c r="BK2" s="173"/>
      <c r="BL2" s="173"/>
      <c r="BM2" s="173"/>
      <c r="BN2" s="173"/>
      <c r="BO2" s="173" t="str">
        <f>CONCATENATE('Základní list'!$F$5)</f>
        <v>9.7.2016</v>
      </c>
      <c r="BP2" s="173"/>
      <c r="BQ2" s="173"/>
      <c r="BR2" s="173"/>
      <c r="BS2" s="173"/>
      <c r="BT2" s="173" t="str">
        <f>CONCATENATE('Základní list'!$F$5)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Melichar Tomáš</v>
      </c>
      <c r="C6" s="52">
        <f>IF(ISNA(MATCH(CONCATENATE(B$4,$A6),'Výsledková listina'!$S:$S,0)),"",INDEX('Výsledková listina'!$T:$T,MATCH(CONCATENATE(B$4,$A6),'Výsledková listina'!$S:$S,0),1))</f>
      </c>
      <c r="D6" s="118">
        <v>1494</v>
      </c>
      <c r="E6" s="50">
        <f aca="true" t="shared" si="0" ref="E6:E35">IF(D6="","",RANK(D6,D$1:D$65536,0)+(COUNT(D$1:D$65536)+1-RANK(D6,D$1:D$65536,0)-RANK(D6,D$1:D$65536,1))/2)</f>
        <v>2</v>
      </c>
      <c r="F6" s="67"/>
      <c r="G6" s="17" t="str">
        <f>IF(ISNA(MATCH(CONCATENATE(G$4,$A6),'Výsledková listina'!$S:$S,0)),"",INDEX('Výsledková listina'!$C:$C,MATCH(CONCATENATE(G$4,$A6),'Výsledková listina'!$S:$S,0),1))</f>
        <v>Plch Milan</v>
      </c>
      <c r="H6" s="52">
        <f>IF(ISNA(MATCH(CONCATENATE(G$4,$A6),'Výsledková listina'!$S:$S,0)),"",INDEX('Výsledková listina'!$T:$T,MATCH(CONCATENATE(G$4,$A6),'Výsledková listina'!$S:$S,0),1))</f>
      </c>
      <c r="I6" s="118">
        <v>548</v>
      </c>
      <c r="J6" s="50">
        <f aca="true" t="shared" si="1" ref="J6:J35">IF(I6="","",RANK(I6,I$1:I$65536,0)+(COUNT(I$1:I$65536)+1-RANK(I6,I$1:I$65536,0)-RANK(I6,I$1:I$65536,1))/2)</f>
        <v>6</v>
      </c>
      <c r="K6" s="67"/>
      <c r="L6" s="17" t="str">
        <f>IF(ISNA(MATCH(CONCATENATE(L$4,$A6),'Výsledková listina'!$S:$S,0)),"",INDEX('Výsledková listina'!$C:$C,MATCH(CONCATENATE(L$4,$A6),'Výsledková listina'!$S:$S,0),1))</f>
        <v>Reim Martin</v>
      </c>
      <c r="M6" s="52">
        <f>IF(ISNA(MATCH(CONCATENATE(L$4,$A6),'Výsledková listina'!$S:$S,0)),"",INDEX('Výsledková listina'!$T:$T,MATCH(CONCATENATE(L$4,$A6),'Výsledková listina'!$S:$S,0),1))</f>
      </c>
      <c r="N6" s="118">
        <v>1262</v>
      </c>
      <c r="O6" s="50">
        <f aca="true" t="shared" si="2" ref="O6:O35">IF(N6="","",RANK(N6,N$1:N$65536,0)+(COUNT(N$1:N$65536)+1-RANK(N6,N$1:N$65536,0)-RANK(N6,N$1:N$65536,1))/2)</f>
        <v>3</v>
      </c>
      <c r="P6" s="67"/>
      <c r="Q6" s="17" t="str">
        <f>IF(ISNA(MATCH(CONCATENATE(Q$4,$A6),'Výsledková listina'!$S:$S,0)),"",INDEX('Výsledková listina'!$C:$C,MATCH(CONCATENATE(Q$4,$A6),'Výsledková listina'!$S:$S,0),1))</f>
        <v>Jakubčík Roman</v>
      </c>
      <c r="R6" s="52">
        <f>IF(ISNA(MATCH(CONCATENATE(Q$4,$A6),'Výsledková listina'!$S:$S,0)),"",INDEX('Výsledková listina'!$T:$T,MATCH(CONCATENATE(Q$4,$A6),'Výsledková listina'!$S:$S,0),1))</f>
      </c>
      <c r="S6" s="118">
        <v>896</v>
      </c>
      <c r="T6" s="50">
        <f aca="true" t="shared" si="3" ref="T6:T35">IF(S6="","",RANK(S6,S$1:S$65536,0)+(COUNT(S$1:S$65536)+1-RANK(S6,S$1:S$65536,0)-RANK(S6,S$1:S$65536,1))/2)</f>
        <v>6</v>
      </c>
      <c r="U6" s="67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18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18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18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18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18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18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18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18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18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18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18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Koukal Michal</v>
      </c>
      <c r="C7" s="52">
        <f>IF(ISNA(MATCH(CONCATENATE(B$4,$A7),'Výsledková listina'!$S:$S,0)),"",INDEX('Výsledková listina'!$T:$T,MATCH(CONCATENATE(B$4,$A7),'Výsledková listina'!$S:$S,0),1))</f>
      </c>
      <c r="D7" s="118">
        <v>1094</v>
      </c>
      <c r="E7" s="50">
        <f t="shared" si="0"/>
        <v>4</v>
      </c>
      <c r="F7" s="68"/>
      <c r="G7" s="17" t="str">
        <f>IF(ISNA(MATCH(CONCATENATE(G$4,$A7),'Výsledková listina'!$S:$S,0)),"",INDEX('Výsledková listina'!$C:$C,MATCH(CONCATENATE(G$4,$A7),'Výsledková listina'!$S:$S,0),1))</f>
        <v>Ambroz Josef</v>
      </c>
      <c r="H7" s="52">
        <f>IF(ISNA(MATCH(CONCATENATE(G$4,$A7),'Výsledková listina'!$S:$S,0)),"",INDEX('Výsledková listina'!$T:$T,MATCH(CONCATENATE(G$4,$A7),'Výsledková listina'!$S:$S,0),1))</f>
      </c>
      <c r="I7" s="118">
        <v>390</v>
      </c>
      <c r="J7" s="50">
        <f t="shared" si="1"/>
        <v>7</v>
      </c>
      <c r="K7" s="68"/>
      <c r="L7" s="17" t="str">
        <f>IF(ISNA(MATCH(CONCATENATE(L$4,$A7),'Výsledková listina'!$S:$S,0)),"",INDEX('Výsledková listina'!$C:$C,MATCH(CONCATENATE(L$4,$A7),'Výsledková listina'!$S:$S,0),1))</f>
        <v>Lakoš Gustav</v>
      </c>
      <c r="M7" s="52">
        <f>IF(ISNA(MATCH(CONCATENATE(L$4,$A7),'Výsledková listina'!$S:$S,0)),"",INDEX('Výsledková listina'!$T:$T,MATCH(CONCATENATE(L$4,$A7),'Výsledková listina'!$S:$S,0),1))</f>
      </c>
      <c r="N7" s="118">
        <v>1427</v>
      </c>
      <c r="O7" s="50">
        <f t="shared" si="2"/>
        <v>2</v>
      </c>
      <c r="P7" s="68"/>
      <c r="Q7" s="17" t="str">
        <f>IF(ISNA(MATCH(CONCATENATE(Q$4,$A7),'Výsledková listina'!$S:$S,0)),"",INDEX('Výsledková listina'!$C:$C,MATCH(CONCATENATE(Q$4,$A7),'Výsledková listina'!$S:$S,0),1))</f>
        <v>Mais Jan</v>
      </c>
      <c r="R7" s="52">
        <f>IF(ISNA(MATCH(CONCATENATE(Q$4,$A7),'Výsledková listina'!$S:$S,0)),"",INDEX('Výsledková listina'!$T:$T,MATCH(CONCATENATE(Q$4,$A7),'Výsledková listina'!$S:$S,0),1))</f>
      </c>
      <c r="S7" s="118">
        <v>1728</v>
      </c>
      <c r="T7" s="50">
        <f t="shared" si="3"/>
        <v>3</v>
      </c>
      <c r="U7" s="68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18"/>
      <c r="Y7" s="50">
        <f t="shared" si="4"/>
      </c>
      <c r="Z7" s="68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18"/>
      <c r="AD7" s="50">
        <f t="shared" si="5"/>
      </c>
      <c r="AE7" s="68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18"/>
      <c r="AI7" s="50">
        <f t="shared" si="6"/>
      </c>
      <c r="AJ7" s="68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18"/>
      <c r="AN7" s="50">
        <f t="shared" si="7"/>
      </c>
      <c r="AO7" s="68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18"/>
      <c r="AS7" s="50">
        <f t="shared" si="8"/>
      </c>
      <c r="AT7" s="68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18"/>
      <c r="AX7" s="50">
        <f t="shared" si="9"/>
      </c>
      <c r="AY7" s="68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18"/>
      <c r="BC7" s="50">
        <f t="shared" si="10"/>
      </c>
      <c r="BD7" s="68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18"/>
      <c r="BH7" s="50">
        <f t="shared" si="11"/>
      </c>
      <c r="BI7" s="68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18"/>
      <c r="BM7" s="50">
        <f t="shared" si="12"/>
      </c>
      <c r="BN7" s="68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18"/>
      <c r="BR7" s="50">
        <f t="shared" si="13"/>
      </c>
      <c r="BS7" s="68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18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Valda Martin</v>
      </c>
      <c r="C8" s="52">
        <f>IF(ISNA(MATCH(CONCATENATE(B$4,$A8),'Výsledková listina'!$S:$S,0)),"",INDEX('Výsledková listina'!$T:$T,MATCH(CONCATENATE(B$4,$A8),'Výsledková listina'!$S:$S,0),1))</f>
      </c>
      <c r="D8" s="118">
        <v>1525</v>
      </c>
      <c r="E8" s="50">
        <f t="shared" si="0"/>
        <v>1</v>
      </c>
      <c r="F8" s="68"/>
      <c r="G8" s="17" t="str">
        <f>IF(ISNA(MATCH(CONCATENATE(G$4,$A8),'Výsledková listina'!$S:$S,0)),"",INDEX('Výsledková listina'!$C:$C,MATCH(CONCATENATE(G$4,$A8),'Výsledková listina'!$S:$S,0),1))</f>
        <v>Pykal Aleš</v>
      </c>
      <c r="H8" s="52">
        <f>IF(ISNA(MATCH(CONCATENATE(G$4,$A8),'Výsledková listina'!$S:$S,0)),"",INDEX('Výsledková listina'!$T:$T,MATCH(CONCATENATE(G$4,$A8),'Výsledková listina'!$S:$S,0),1))</f>
      </c>
      <c r="I8" s="118">
        <v>921</v>
      </c>
      <c r="J8" s="50">
        <f t="shared" si="1"/>
        <v>4</v>
      </c>
      <c r="K8" s="68"/>
      <c r="L8" s="17" t="str">
        <f>IF(ISNA(MATCH(CONCATENATE(L$4,$A8),'Výsledková listina'!$S:$S,0)),"",INDEX('Výsledková listina'!$C:$C,MATCH(CONCATENATE(L$4,$A8),'Výsledková listina'!$S:$S,0),1))</f>
        <v>Pavka Martin</v>
      </c>
      <c r="M8" s="52">
        <f>IF(ISNA(MATCH(CONCATENATE(L$4,$A8),'Výsledková listina'!$S:$S,0)),"",INDEX('Výsledková listina'!$T:$T,MATCH(CONCATENATE(L$4,$A8),'Výsledková listina'!$S:$S,0),1))</f>
      </c>
      <c r="N8" s="118">
        <v>1494</v>
      </c>
      <c r="O8" s="50">
        <f t="shared" si="2"/>
        <v>1</v>
      </c>
      <c r="P8" s="68"/>
      <c r="Q8" s="17" t="str">
        <f>IF(ISNA(MATCH(CONCATENATE(Q$4,$A8),'Výsledková listina'!$S:$S,0)),"",INDEX('Výsledková listina'!$C:$C,MATCH(CONCATENATE(Q$4,$A8),'Výsledková listina'!$S:$S,0),1))</f>
        <v>Polovic Ladislav</v>
      </c>
      <c r="R8" s="52">
        <f>IF(ISNA(MATCH(CONCATENATE(Q$4,$A8),'Výsledková listina'!$S:$S,0)),"",INDEX('Výsledková listina'!$T:$T,MATCH(CONCATENATE(Q$4,$A8),'Výsledková listina'!$S:$S,0),1))</f>
      </c>
      <c r="S8" s="118">
        <v>1810</v>
      </c>
      <c r="T8" s="50">
        <f t="shared" si="3"/>
        <v>2</v>
      </c>
      <c r="U8" s="68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18"/>
      <c r="Y8" s="50">
        <f t="shared" si="4"/>
      </c>
      <c r="Z8" s="68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18"/>
      <c r="AD8" s="50">
        <f t="shared" si="5"/>
      </c>
      <c r="AE8" s="68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18"/>
      <c r="AI8" s="50">
        <f t="shared" si="6"/>
      </c>
      <c r="AJ8" s="68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18"/>
      <c r="AN8" s="50">
        <f t="shared" si="7"/>
      </c>
      <c r="AO8" s="68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18"/>
      <c r="AS8" s="50">
        <f t="shared" si="8"/>
      </c>
      <c r="AT8" s="68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18"/>
      <c r="AX8" s="50">
        <f t="shared" si="9"/>
      </c>
      <c r="AY8" s="68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18"/>
      <c r="BC8" s="50">
        <f t="shared" si="10"/>
      </c>
      <c r="BD8" s="68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18"/>
      <c r="BH8" s="50">
        <f t="shared" si="11"/>
      </c>
      <c r="BI8" s="68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18"/>
      <c r="BM8" s="50">
        <f t="shared" si="12"/>
      </c>
      <c r="BN8" s="68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18"/>
      <c r="BR8" s="50">
        <f t="shared" si="13"/>
      </c>
      <c r="BS8" s="68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18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Heidenreich Jan</v>
      </c>
      <c r="C9" s="52">
        <f>IF(ISNA(MATCH(CONCATENATE(B$4,$A9),'Výsledková listina'!$S:$S,0)),"",INDEX('Výsledková listina'!$T:$T,MATCH(CONCATENATE(B$4,$A9),'Výsledková listina'!$S:$S,0),1))</f>
      </c>
      <c r="D9" s="118">
        <v>1175</v>
      </c>
      <c r="E9" s="50">
        <f t="shared" si="0"/>
        <v>3</v>
      </c>
      <c r="F9" s="68"/>
      <c r="G9" s="17" t="str">
        <f>IF(ISNA(MATCH(CONCATENATE(G$4,$A9),'Výsledková listina'!$S:$S,0)),"",INDEX('Výsledková listina'!$C:$C,MATCH(CONCATENATE(G$4,$A9),'Výsledková listina'!$S:$S,0),1))</f>
        <v>Vik Marek</v>
      </c>
      <c r="H9" s="52">
        <f>IF(ISNA(MATCH(CONCATENATE(G$4,$A9),'Výsledková listina'!$S:$S,0)),"",INDEX('Výsledková listina'!$T:$T,MATCH(CONCATENATE(G$4,$A9),'Výsledková listina'!$S:$S,0),1))</f>
      </c>
      <c r="I9" s="118">
        <v>711</v>
      </c>
      <c r="J9" s="50">
        <f t="shared" si="1"/>
        <v>5</v>
      </c>
      <c r="K9" s="68"/>
      <c r="L9" s="17" t="str">
        <f>IF(ISNA(MATCH(CONCATENATE(L$4,$A9),'Výsledková listina'!$S:$S,0)),"",INDEX('Výsledková listina'!$C:$C,MATCH(CONCATENATE(L$4,$A9),'Výsledková listina'!$S:$S,0),1))</f>
        <v>Bartes Petr</v>
      </c>
      <c r="M9" s="52">
        <f>IF(ISNA(MATCH(CONCATENATE(L$4,$A9),'Výsledková listina'!$S:$S,0)),"",INDEX('Výsledková listina'!$T:$T,MATCH(CONCATENATE(L$4,$A9),'Výsledková listina'!$S:$S,0),1))</f>
      </c>
      <c r="N9" s="118">
        <v>936</v>
      </c>
      <c r="O9" s="50">
        <f t="shared" si="2"/>
        <v>4</v>
      </c>
      <c r="P9" s="68"/>
      <c r="Q9" s="17" t="str">
        <f>IF(ISNA(MATCH(CONCATENATE(Q$4,$A9),'Výsledková listina'!$S:$S,0)),"",INDEX('Výsledková listina'!$C:$C,MATCH(CONCATENATE(Q$4,$A9),'Výsledková listina'!$S:$S,0),1))</f>
        <v>Žalud Olda</v>
      </c>
      <c r="R9" s="52">
        <f>IF(ISNA(MATCH(CONCATENATE(Q$4,$A9),'Výsledková listina'!$S:$S,0)),"",INDEX('Výsledková listina'!$T:$T,MATCH(CONCATENATE(Q$4,$A9),'Výsledková listina'!$S:$S,0),1))</f>
      </c>
      <c r="S9" s="118">
        <v>1904</v>
      </c>
      <c r="T9" s="50">
        <f t="shared" si="3"/>
        <v>1</v>
      </c>
      <c r="U9" s="68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18"/>
      <c r="Y9" s="50">
        <f t="shared" si="4"/>
      </c>
      <c r="Z9" s="68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18"/>
      <c r="AD9" s="50">
        <f t="shared" si="5"/>
      </c>
      <c r="AE9" s="68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18"/>
      <c r="AI9" s="50">
        <f t="shared" si="6"/>
      </c>
      <c r="AJ9" s="68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18"/>
      <c r="AN9" s="50">
        <f t="shared" si="7"/>
      </c>
      <c r="AO9" s="68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18"/>
      <c r="AS9" s="50">
        <f t="shared" si="8"/>
      </c>
      <c r="AT9" s="68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18"/>
      <c r="AX9" s="50">
        <f t="shared" si="9"/>
      </c>
      <c r="AY9" s="68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18"/>
      <c r="BC9" s="50">
        <f t="shared" si="10"/>
      </c>
      <c r="BD9" s="68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18"/>
      <c r="BH9" s="50">
        <f t="shared" si="11"/>
      </c>
      <c r="BI9" s="68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18"/>
      <c r="BM9" s="50">
        <f t="shared" si="12"/>
      </c>
      <c r="BN9" s="68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18"/>
      <c r="BR9" s="50">
        <f t="shared" si="13"/>
      </c>
      <c r="BS9" s="68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18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Kazatel Petr</v>
      </c>
      <c r="C10" s="52">
        <f>IF(ISNA(MATCH(CONCATENATE(B$4,$A10),'Výsledková listina'!$S:$S,0)),"",INDEX('Výsledková listina'!$T:$T,MATCH(CONCATENATE(B$4,$A10),'Výsledková listina'!$S:$S,0),1))</f>
      </c>
      <c r="D10" s="118">
        <v>902</v>
      </c>
      <c r="E10" s="50">
        <f t="shared" si="0"/>
        <v>5</v>
      </c>
      <c r="F10" s="68"/>
      <c r="G10" s="17" t="str">
        <f>IF(ISNA(MATCH(CONCATENATE(G$4,$A10),'Výsledková listina'!$S:$S,0)),"",INDEX('Výsledková listina'!$C:$C,MATCH(CONCATENATE(G$4,$A10),'Výsledková listina'!$S:$S,0),1))</f>
        <v>Tomeček Michal</v>
      </c>
      <c r="H10" s="52">
        <f>IF(ISNA(MATCH(CONCATENATE(G$4,$A10),'Výsledková listina'!$S:$S,0)),"",INDEX('Výsledková listina'!$T:$T,MATCH(CONCATENATE(G$4,$A10),'Výsledková listina'!$S:$S,0),1))</f>
      </c>
      <c r="I10" s="118">
        <v>975</v>
      </c>
      <c r="J10" s="50">
        <f t="shared" si="1"/>
        <v>3</v>
      </c>
      <c r="K10" s="68"/>
      <c r="L10" s="17" t="str">
        <f>IF(ISNA(MATCH(CONCATENATE(L$4,$A10),'Výsledková listina'!$S:$S,0)),"",INDEX('Výsledková listina'!$C:$C,MATCH(CONCATENATE(L$4,$A10),'Výsledková listina'!$S:$S,0),1))</f>
        <v>Olšan Jakub</v>
      </c>
      <c r="M10" s="52">
        <f>IF(ISNA(MATCH(CONCATENATE(L$4,$A10),'Výsledková listina'!$S:$S,0)),"",INDEX('Výsledková listina'!$T:$T,MATCH(CONCATENATE(L$4,$A10),'Výsledková listina'!$S:$S,0),1))</f>
      </c>
      <c r="N10" s="118">
        <v>844</v>
      </c>
      <c r="O10" s="50">
        <f t="shared" si="2"/>
        <v>5</v>
      </c>
      <c r="P10" s="68"/>
      <c r="Q10" s="17" t="str">
        <f>IF(ISNA(MATCH(CONCATENATE(Q$4,$A10),'Výsledková listina'!$S:$S,0)),"",INDEX('Výsledková listina'!$C:$C,MATCH(CONCATENATE(Q$4,$A10),'Výsledková listina'!$S:$S,0),1))</f>
        <v>Haflant Zdeněk</v>
      </c>
      <c r="R10" s="52">
        <f>IF(ISNA(MATCH(CONCATENATE(Q$4,$A10),'Výsledková listina'!$S:$S,0)),"",INDEX('Výsledková listina'!$T:$T,MATCH(CONCATENATE(Q$4,$A10),'Výsledková listina'!$S:$S,0),1))</f>
      </c>
      <c r="S10" s="118">
        <v>994</v>
      </c>
      <c r="T10" s="50">
        <f t="shared" si="3"/>
        <v>5</v>
      </c>
      <c r="U10" s="68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18"/>
      <c r="Y10" s="50">
        <f t="shared" si="4"/>
      </c>
      <c r="Z10" s="68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18"/>
      <c r="AD10" s="50">
        <f t="shared" si="5"/>
      </c>
      <c r="AE10" s="68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18"/>
      <c r="AI10" s="50">
        <f t="shared" si="6"/>
      </c>
      <c r="AJ10" s="68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18"/>
      <c r="AN10" s="50">
        <f t="shared" si="7"/>
      </c>
      <c r="AO10" s="68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18"/>
      <c r="AS10" s="50">
        <f t="shared" si="8"/>
      </c>
      <c r="AT10" s="68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18"/>
      <c r="AX10" s="50">
        <f t="shared" si="9"/>
      </c>
      <c r="AY10" s="68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18"/>
      <c r="BC10" s="50">
        <f t="shared" si="10"/>
      </c>
      <c r="BD10" s="68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18"/>
      <c r="BH10" s="50">
        <f t="shared" si="11"/>
      </c>
      <c r="BI10" s="68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18"/>
      <c r="BM10" s="50">
        <f t="shared" si="12"/>
      </c>
      <c r="BN10" s="68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18"/>
      <c r="BR10" s="50">
        <f t="shared" si="13"/>
      </c>
      <c r="BS10" s="68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18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Pospíšil Radek</v>
      </c>
      <c r="C11" s="52">
        <f>IF(ISNA(MATCH(CONCATENATE(B$4,$A11),'Výsledková listina'!$S:$S,0)),"",INDEX('Výsledková listina'!$T:$T,MATCH(CONCATENATE(B$4,$A11),'Výsledková listina'!$S:$S,0),1))</f>
      </c>
      <c r="D11" s="118">
        <v>518</v>
      </c>
      <c r="E11" s="50">
        <f t="shared" si="0"/>
        <v>6</v>
      </c>
      <c r="F11" s="68"/>
      <c r="G11" s="17" t="str">
        <f>IF(ISNA(MATCH(CONCATENATE(G$4,$A11),'Výsledková listina'!$S:$S,0)),"",INDEX('Výsledková listina'!$C:$C,MATCH(CONCATENATE(G$4,$A11),'Výsledková listina'!$S:$S,0),1))</f>
        <v>Řehulka Patrik</v>
      </c>
      <c r="H11" s="52">
        <f>IF(ISNA(MATCH(CONCATENATE(G$4,$A11),'Výsledková listina'!$S:$S,0)),"",INDEX('Výsledková listina'!$T:$T,MATCH(CONCATENATE(G$4,$A11),'Výsledková listina'!$S:$S,0),1))</f>
      </c>
      <c r="I11" s="118">
        <v>1288</v>
      </c>
      <c r="J11" s="50">
        <f t="shared" si="1"/>
        <v>1</v>
      </c>
      <c r="K11" s="68"/>
      <c r="L11" s="17" t="str">
        <f>IF(ISNA(MATCH(CONCATENATE(L$4,$A11),'Výsledková listina'!$S:$S,0)),"",INDEX('Výsledková listina'!$C:$C,MATCH(CONCATENATE(L$4,$A11),'Výsledková listina'!$S:$S,0),1))</f>
        <v>Kopřiva Pavel</v>
      </c>
      <c r="M11" s="52">
        <f>IF(ISNA(MATCH(CONCATENATE(L$4,$A11),'Výsledková listina'!$S:$S,0)),"",INDEX('Výsledková listina'!$T:$T,MATCH(CONCATENATE(L$4,$A11),'Výsledková listina'!$S:$S,0),1))</f>
      </c>
      <c r="N11" s="118">
        <v>100</v>
      </c>
      <c r="O11" s="50">
        <f t="shared" si="2"/>
        <v>7</v>
      </c>
      <c r="P11" s="68"/>
      <c r="Q11" s="17" t="str">
        <f>IF(ISNA(MATCH(CONCATENATE(Q$4,$A11),'Výsledková listina'!$S:$S,0)),"",INDEX('Výsledková listina'!$C:$C,MATCH(CONCATENATE(Q$4,$A11),'Výsledková listina'!$S:$S,0),1))</f>
        <v>Jura Martin</v>
      </c>
      <c r="R11" s="52">
        <f>IF(ISNA(MATCH(CONCATENATE(Q$4,$A11),'Výsledková listina'!$S:$S,0)),"",INDEX('Výsledková listina'!$T:$T,MATCH(CONCATENATE(Q$4,$A11),'Výsledková listina'!$S:$S,0),1))</f>
      </c>
      <c r="S11" s="118">
        <v>1340</v>
      </c>
      <c r="T11" s="50">
        <f t="shared" si="3"/>
        <v>4</v>
      </c>
      <c r="U11" s="68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18"/>
      <c r="Y11" s="50">
        <f t="shared" si="4"/>
      </c>
      <c r="Z11" s="68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18"/>
      <c r="AD11" s="50">
        <f t="shared" si="5"/>
      </c>
      <c r="AE11" s="68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18"/>
      <c r="AI11" s="50">
        <f t="shared" si="6"/>
      </c>
      <c r="AJ11" s="68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18"/>
      <c r="AN11" s="50">
        <f t="shared" si="7"/>
      </c>
      <c r="AO11" s="68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18"/>
      <c r="AS11" s="50">
        <f t="shared" si="8"/>
      </c>
      <c r="AT11" s="68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18"/>
      <c r="AX11" s="50">
        <f t="shared" si="9"/>
      </c>
      <c r="AY11" s="68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18"/>
      <c r="BC11" s="50">
        <f t="shared" si="10"/>
      </c>
      <c r="BD11" s="68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18"/>
      <c r="BH11" s="50">
        <f t="shared" si="11"/>
      </c>
      <c r="BI11" s="68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18"/>
      <c r="BM11" s="50">
        <f t="shared" si="12"/>
      </c>
      <c r="BN11" s="68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18"/>
      <c r="BR11" s="50">
        <f t="shared" si="13"/>
      </c>
      <c r="BS11" s="68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18"/>
      <c r="BW11" s="50">
        <f t="shared" si="14"/>
      </c>
      <c r="BX11" s="68"/>
    </row>
    <row r="12" spans="1:76" s="10" customFormat="1" ht="34.5" customHeight="1">
      <c r="A12" s="5">
        <v>7</v>
      </c>
      <c r="B12" s="17">
        <f>IF(ISNA(MATCH(CONCATENATE(B$4,$A12),'Výsledková listina'!$S:$S,0)),"",INDEX('Výsledková listina'!$C:$C,MATCH(CONCATENATE(B$4,$A12),'Výsledková listina'!$S:$S,0),1))</f>
      </c>
      <c r="C12" s="52">
        <f>IF(ISNA(MATCH(CONCATENATE(B$4,$A12),'Výsledková listina'!$S:$S,0)),"",INDEX('Výsledková listina'!$T:$T,MATCH(CONCATENATE(B$4,$A12),'Výsledková listina'!$S:$S,0),1))</f>
      </c>
      <c r="D12" s="118"/>
      <c r="E12" s="50">
        <f t="shared" si="0"/>
      </c>
      <c r="F12" s="68"/>
      <c r="G12" s="17" t="str">
        <f>IF(ISNA(MATCH(CONCATENATE(G$4,$A12),'Výsledková listina'!$S:$S,0)),"",INDEX('Výsledková listina'!$C:$C,MATCH(CONCATENATE(G$4,$A12),'Výsledková listina'!$S:$S,0),1))</f>
        <v>Průša Vladimír</v>
      </c>
      <c r="H12" s="52">
        <f>IF(ISNA(MATCH(CONCATENATE(G$4,$A12),'Výsledková listina'!$S:$S,0)),"",INDEX('Výsledková listina'!$T:$T,MATCH(CONCATENATE(G$4,$A12),'Výsledková listina'!$S:$S,0),1))</f>
      </c>
      <c r="I12" s="118">
        <v>996</v>
      </c>
      <c r="J12" s="50">
        <f t="shared" si="1"/>
        <v>2</v>
      </c>
      <c r="K12" s="68"/>
      <c r="L12" s="17" t="str">
        <f>IF(ISNA(MATCH(CONCATENATE(L$4,$A12),'Výsledková listina'!$S:$S,0)),"",INDEX('Výsledková listina'!$C:$C,MATCH(CONCATENATE(L$4,$A12),'Výsledková listina'!$S:$S,0),1))</f>
        <v>Voda Radek</v>
      </c>
      <c r="M12" s="52">
        <f>IF(ISNA(MATCH(CONCATENATE(L$4,$A12),'Výsledková listina'!$S:$S,0)),"",INDEX('Výsledková listina'!$T:$T,MATCH(CONCATENATE(L$4,$A12),'Výsledková listina'!$S:$S,0),1))</f>
      </c>
      <c r="N12" s="118">
        <v>662</v>
      </c>
      <c r="O12" s="50">
        <f t="shared" si="2"/>
        <v>6</v>
      </c>
      <c r="P12" s="68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18"/>
      <c r="T12" s="50">
        <f t="shared" si="3"/>
      </c>
      <c r="U12" s="68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18"/>
      <c r="Y12" s="50">
        <f t="shared" si="4"/>
      </c>
      <c r="Z12" s="68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18"/>
      <c r="AD12" s="50">
        <f t="shared" si="5"/>
      </c>
      <c r="AE12" s="68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18"/>
      <c r="AI12" s="50">
        <f t="shared" si="6"/>
      </c>
      <c r="AJ12" s="68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18"/>
      <c r="AN12" s="50">
        <f t="shared" si="7"/>
      </c>
      <c r="AO12" s="68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18"/>
      <c r="AS12" s="50">
        <f t="shared" si="8"/>
      </c>
      <c r="AT12" s="68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18"/>
      <c r="AX12" s="50">
        <f t="shared" si="9"/>
      </c>
      <c r="AY12" s="68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18"/>
      <c r="BC12" s="50">
        <f t="shared" si="10"/>
      </c>
      <c r="BD12" s="68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18"/>
      <c r="BH12" s="50">
        <f t="shared" si="11"/>
      </c>
      <c r="BI12" s="68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18"/>
      <c r="BM12" s="50">
        <f t="shared" si="12"/>
      </c>
      <c r="BN12" s="68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18"/>
      <c r="BR12" s="50">
        <f t="shared" si="13"/>
      </c>
      <c r="BS12" s="68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18"/>
      <c r="BW12" s="50">
        <f t="shared" si="14"/>
      </c>
      <c r="BX12" s="68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118"/>
      <c r="E13" s="50">
        <f t="shared" si="0"/>
      </c>
      <c r="F13" s="68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18"/>
      <c r="J13" s="50">
        <f t="shared" si="1"/>
      </c>
      <c r="K13" s="68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18"/>
      <c r="O13" s="50">
        <f t="shared" si="2"/>
      </c>
      <c r="P13" s="68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18"/>
      <c r="T13" s="50">
        <f t="shared" si="3"/>
      </c>
      <c r="U13" s="68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18"/>
      <c r="Y13" s="50">
        <f t="shared" si="4"/>
      </c>
      <c r="Z13" s="68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18"/>
      <c r="AD13" s="50">
        <f t="shared" si="5"/>
      </c>
      <c r="AE13" s="68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18"/>
      <c r="AI13" s="50">
        <f t="shared" si="6"/>
      </c>
      <c r="AJ13" s="68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18"/>
      <c r="AN13" s="50">
        <f t="shared" si="7"/>
      </c>
      <c r="AO13" s="68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18"/>
      <c r="AS13" s="50">
        <f t="shared" si="8"/>
      </c>
      <c r="AT13" s="68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18"/>
      <c r="AX13" s="50">
        <f t="shared" si="9"/>
      </c>
      <c r="AY13" s="68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18"/>
      <c r="BC13" s="50">
        <f t="shared" si="10"/>
      </c>
      <c r="BD13" s="68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18"/>
      <c r="BH13" s="50">
        <f t="shared" si="11"/>
      </c>
      <c r="BI13" s="68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18"/>
      <c r="BM13" s="50">
        <f t="shared" si="12"/>
      </c>
      <c r="BN13" s="68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18"/>
      <c r="BR13" s="50">
        <f t="shared" si="13"/>
      </c>
      <c r="BS13" s="68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18"/>
      <c r="BW13" s="50">
        <f t="shared" si="14"/>
      </c>
      <c r="BX13" s="68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118"/>
      <c r="E14" s="50">
        <f t="shared" si="0"/>
      </c>
      <c r="F14" s="68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18"/>
      <c r="J14" s="50">
        <f t="shared" si="1"/>
      </c>
      <c r="K14" s="68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18"/>
      <c r="O14" s="50">
        <f t="shared" si="2"/>
      </c>
      <c r="P14" s="68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18"/>
      <c r="T14" s="50">
        <f t="shared" si="3"/>
      </c>
      <c r="U14" s="68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18"/>
      <c r="Y14" s="50">
        <f t="shared" si="4"/>
      </c>
      <c r="Z14" s="68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18"/>
      <c r="AD14" s="50">
        <f t="shared" si="5"/>
      </c>
      <c r="AE14" s="68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18"/>
      <c r="AI14" s="50">
        <f t="shared" si="6"/>
      </c>
      <c r="AJ14" s="68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18"/>
      <c r="AN14" s="50">
        <f t="shared" si="7"/>
      </c>
      <c r="AO14" s="68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18"/>
      <c r="AS14" s="50">
        <f t="shared" si="8"/>
      </c>
      <c r="AT14" s="68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18"/>
      <c r="AX14" s="50">
        <f t="shared" si="9"/>
      </c>
      <c r="AY14" s="68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18"/>
      <c r="BC14" s="50">
        <f t="shared" si="10"/>
      </c>
      <c r="BD14" s="68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18"/>
      <c r="BH14" s="50">
        <f t="shared" si="11"/>
      </c>
      <c r="BI14" s="68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18"/>
      <c r="BM14" s="50">
        <f t="shared" si="12"/>
      </c>
      <c r="BN14" s="68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18"/>
      <c r="BR14" s="50">
        <f t="shared" si="13"/>
      </c>
      <c r="BS14" s="68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18"/>
      <c r="BW14" s="50">
        <f t="shared" si="14"/>
      </c>
      <c r="BX14" s="68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118"/>
      <c r="E15" s="50">
        <f t="shared" si="0"/>
      </c>
      <c r="F15" s="68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18"/>
      <c r="J15" s="50">
        <f t="shared" si="1"/>
      </c>
      <c r="K15" s="68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18"/>
      <c r="O15" s="50">
        <f t="shared" si="2"/>
      </c>
      <c r="P15" s="68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18"/>
      <c r="T15" s="50">
        <f t="shared" si="3"/>
      </c>
      <c r="U15" s="68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18"/>
      <c r="Y15" s="50">
        <f t="shared" si="4"/>
      </c>
      <c r="Z15" s="68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18"/>
      <c r="AD15" s="50">
        <f t="shared" si="5"/>
      </c>
      <c r="AE15" s="68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18"/>
      <c r="AI15" s="50">
        <f t="shared" si="6"/>
      </c>
      <c r="AJ15" s="68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18"/>
      <c r="AN15" s="50">
        <f t="shared" si="7"/>
      </c>
      <c r="AO15" s="68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18"/>
      <c r="AS15" s="50">
        <f t="shared" si="8"/>
      </c>
      <c r="AT15" s="68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18"/>
      <c r="AX15" s="50">
        <f t="shared" si="9"/>
      </c>
      <c r="AY15" s="68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18"/>
      <c r="BC15" s="50">
        <f t="shared" si="10"/>
      </c>
      <c r="BD15" s="68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18"/>
      <c r="BH15" s="50">
        <f t="shared" si="11"/>
      </c>
      <c r="BI15" s="68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18"/>
      <c r="BM15" s="50">
        <f t="shared" si="12"/>
      </c>
      <c r="BN15" s="68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18"/>
      <c r="BR15" s="50">
        <f t="shared" si="13"/>
      </c>
      <c r="BS15" s="68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18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18"/>
      <c r="E16" s="50">
        <f t="shared" si="0"/>
      </c>
      <c r="F16" s="68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18"/>
      <c r="J16" s="50">
        <f t="shared" si="1"/>
      </c>
      <c r="K16" s="68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18"/>
      <c r="O16" s="50">
        <f t="shared" si="2"/>
      </c>
      <c r="P16" s="68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18"/>
      <c r="T16" s="50">
        <f t="shared" si="3"/>
      </c>
      <c r="U16" s="68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18"/>
      <c r="Y16" s="50">
        <f t="shared" si="4"/>
      </c>
      <c r="Z16" s="68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18"/>
      <c r="AD16" s="50">
        <f t="shared" si="5"/>
      </c>
      <c r="AE16" s="68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18"/>
      <c r="AI16" s="50">
        <f t="shared" si="6"/>
      </c>
      <c r="AJ16" s="68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18"/>
      <c r="AN16" s="50">
        <f t="shared" si="7"/>
      </c>
      <c r="AO16" s="68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18"/>
      <c r="AS16" s="50">
        <f t="shared" si="8"/>
      </c>
      <c r="AT16" s="68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18"/>
      <c r="AX16" s="50">
        <f t="shared" si="9"/>
      </c>
      <c r="AY16" s="68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18"/>
      <c r="BC16" s="50">
        <f t="shared" si="10"/>
      </c>
      <c r="BD16" s="68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18"/>
      <c r="BH16" s="50">
        <f t="shared" si="11"/>
      </c>
      <c r="BI16" s="68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18"/>
      <c r="BM16" s="50">
        <f t="shared" si="12"/>
      </c>
      <c r="BN16" s="68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18"/>
      <c r="BR16" s="50">
        <f t="shared" si="13"/>
      </c>
      <c r="BS16" s="68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18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18"/>
      <c r="E17" s="50">
        <f t="shared" si="0"/>
      </c>
      <c r="F17" s="68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18"/>
      <c r="J17" s="50">
        <f t="shared" si="1"/>
      </c>
      <c r="K17" s="68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18"/>
      <c r="O17" s="50">
        <f t="shared" si="2"/>
      </c>
      <c r="P17" s="68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18"/>
      <c r="T17" s="50">
        <f t="shared" si="3"/>
      </c>
      <c r="U17" s="68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18"/>
      <c r="Y17" s="50">
        <f t="shared" si="4"/>
      </c>
      <c r="Z17" s="68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18"/>
      <c r="AD17" s="50">
        <f t="shared" si="5"/>
      </c>
      <c r="AE17" s="68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18"/>
      <c r="AI17" s="50">
        <f t="shared" si="6"/>
      </c>
      <c r="AJ17" s="68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18"/>
      <c r="AN17" s="50">
        <f t="shared" si="7"/>
      </c>
      <c r="AO17" s="68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18"/>
      <c r="AS17" s="50">
        <f t="shared" si="8"/>
      </c>
      <c r="AT17" s="68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18"/>
      <c r="AX17" s="50">
        <f t="shared" si="9"/>
      </c>
      <c r="AY17" s="68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18"/>
      <c r="BC17" s="50">
        <f t="shared" si="10"/>
      </c>
      <c r="BD17" s="68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18"/>
      <c r="BH17" s="50">
        <f t="shared" si="11"/>
      </c>
      <c r="BI17" s="68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18"/>
      <c r="BM17" s="50">
        <f t="shared" si="12"/>
      </c>
      <c r="BN17" s="68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18"/>
      <c r="BR17" s="50">
        <f t="shared" si="13"/>
      </c>
      <c r="BS17" s="68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18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18"/>
      <c r="E18" s="50">
        <f t="shared" si="0"/>
      </c>
      <c r="F18" s="68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18"/>
      <c r="J18" s="50">
        <f t="shared" si="1"/>
      </c>
      <c r="K18" s="68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18"/>
      <c r="O18" s="50">
        <f t="shared" si="2"/>
      </c>
      <c r="P18" s="68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18"/>
      <c r="T18" s="50">
        <f t="shared" si="3"/>
      </c>
      <c r="U18" s="68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18"/>
      <c r="Y18" s="50">
        <f t="shared" si="4"/>
      </c>
      <c r="Z18" s="68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18"/>
      <c r="AD18" s="50">
        <f t="shared" si="5"/>
      </c>
      <c r="AE18" s="68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18"/>
      <c r="AI18" s="50">
        <f t="shared" si="6"/>
      </c>
      <c r="AJ18" s="68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18"/>
      <c r="AN18" s="50">
        <f t="shared" si="7"/>
      </c>
      <c r="AO18" s="68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18"/>
      <c r="AS18" s="50">
        <f t="shared" si="8"/>
      </c>
      <c r="AT18" s="68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18"/>
      <c r="AX18" s="50">
        <f t="shared" si="9"/>
      </c>
      <c r="AY18" s="68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18"/>
      <c r="BC18" s="50">
        <f t="shared" si="10"/>
      </c>
      <c r="BD18" s="68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18"/>
      <c r="BH18" s="50">
        <f t="shared" si="11"/>
      </c>
      <c r="BI18" s="68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18"/>
      <c r="BM18" s="50">
        <f t="shared" si="12"/>
      </c>
      <c r="BN18" s="68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18"/>
      <c r="BR18" s="50">
        <f t="shared" si="13"/>
      </c>
      <c r="BS18" s="68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18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18"/>
      <c r="E19" s="50">
        <f t="shared" si="0"/>
      </c>
      <c r="F19" s="68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18"/>
      <c r="J19" s="50">
        <f t="shared" si="1"/>
      </c>
      <c r="K19" s="68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18"/>
      <c r="O19" s="50">
        <f t="shared" si="2"/>
      </c>
      <c r="P19" s="68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18"/>
      <c r="T19" s="50">
        <f t="shared" si="3"/>
      </c>
      <c r="U19" s="68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18"/>
      <c r="Y19" s="50">
        <f t="shared" si="4"/>
      </c>
      <c r="Z19" s="68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18"/>
      <c r="AD19" s="50">
        <f t="shared" si="5"/>
      </c>
      <c r="AE19" s="68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18"/>
      <c r="AI19" s="50">
        <f t="shared" si="6"/>
      </c>
      <c r="AJ19" s="68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18"/>
      <c r="AN19" s="50">
        <f t="shared" si="7"/>
      </c>
      <c r="AO19" s="68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18"/>
      <c r="AS19" s="50">
        <f t="shared" si="8"/>
      </c>
      <c r="AT19" s="68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18"/>
      <c r="AX19" s="50">
        <f t="shared" si="9"/>
      </c>
      <c r="AY19" s="68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18"/>
      <c r="BC19" s="50">
        <f t="shared" si="10"/>
      </c>
      <c r="BD19" s="68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18"/>
      <c r="BH19" s="50">
        <f t="shared" si="11"/>
      </c>
      <c r="BI19" s="68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18"/>
      <c r="BM19" s="50">
        <f t="shared" si="12"/>
      </c>
      <c r="BN19" s="68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18"/>
      <c r="BR19" s="50">
        <f t="shared" si="13"/>
      </c>
      <c r="BS19" s="68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18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18"/>
      <c r="E20" s="50">
        <f t="shared" si="0"/>
      </c>
      <c r="F20" s="68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18"/>
      <c r="J20" s="50">
        <f t="shared" si="1"/>
      </c>
      <c r="K20" s="68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18"/>
      <c r="O20" s="50">
        <f t="shared" si="2"/>
      </c>
      <c r="P20" s="68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18"/>
      <c r="T20" s="50">
        <f t="shared" si="3"/>
      </c>
      <c r="U20" s="68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18"/>
      <c r="Y20" s="50">
        <f t="shared" si="4"/>
      </c>
      <c r="Z20" s="68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8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8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8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8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8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8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8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8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8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18"/>
      <c r="E21" s="50">
        <f t="shared" si="0"/>
      </c>
      <c r="F21" s="68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18"/>
      <c r="J21" s="50">
        <f t="shared" si="1"/>
      </c>
      <c r="K21" s="68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18"/>
      <c r="O21" s="50">
        <f t="shared" si="2"/>
      </c>
      <c r="P21" s="68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18"/>
      <c r="T21" s="50">
        <f t="shared" si="3"/>
      </c>
      <c r="U21" s="68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18"/>
      <c r="Y21" s="50">
        <f t="shared" si="4"/>
      </c>
      <c r="Z21" s="68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8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8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8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8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8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8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8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8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8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18"/>
      <c r="E22" s="50">
        <f t="shared" si="0"/>
      </c>
      <c r="F22" s="68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18"/>
      <c r="J22" s="50">
        <f t="shared" si="1"/>
      </c>
      <c r="K22" s="68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18"/>
      <c r="O22" s="50">
        <f t="shared" si="2"/>
      </c>
      <c r="P22" s="68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18"/>
      <c r="T22" s="50">
        <f t="shared" si="3"/>
      </c>
      <c r="U22" s="68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18"/>
      <c r="Y22" s="50">
        <f t="shared" si="4"/>
      </c>
      <c r="Z22" s="68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8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8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8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8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8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8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8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8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8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18"/>
      <c r="E23" s="50">
        <f t="shared" si="0"/>
      </c>
      <c r="F23" s="68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18"/>
      <c r="J23" s="50">
        <f t="shared" si="1"/>
      </c>
      <c r="K23" s="68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18"/>
      <c r="O23" s="50">
        <f t="shared" si="2"/>
      </c>
      <c r="P23" s="68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18"/>
      <c r="T23" s="50">
        <f t="shared" si="3"/>
      </c>
      <c r="U23" s="68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18"/>
      <c r="Y23" s="50">
        <f t="shared" si="4"/>
      </c>
      <c r="Z23" s="68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8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8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8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8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8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8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8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8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8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18"/>
      <c r="E24" s="50">
        <f t="shared" si="0"/>
      </c>
      <c r="F24" s="68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18"/>
      <c r="J24" s="50">
        <f t="shared" si="1"/>
      </c>
      <c r="K24" s="68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18"/>
      <c r="O24" s="50">
        <f t="shared" si="2"/>
      </c>
      <c r="P24" s="68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18"/>
      <c r="T24" s="50">
        <f t="shared" si="3"/>
      </c>
      <c r="U24" s="68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18"/>
      <c r="Y24" s="50">
        <f t="shared" si="4"/>
      </c>
      <c r="Z24" s="68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8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8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8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8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8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8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8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8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8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18"/>
      <c r="E25" s="50">
        <f t="shared" si="0"/>
      </c>
      <c r="F25" s="68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18"/>
      <c r="J25" s="50">
        <f t="shared" si="1"/>
      </c>
      <c r="K25" s="68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18"/>
      <c r="O25" s="50">
        <f t="shared" si="2"/>
      </c>
      <c r="P25" s="68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18"/>
      <c r="T25" s="50">
        <f t="shared" si="3"/>
      </c>
      <c r="U25" s="68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18"/>
      <c r="Y25" s="50">
        <f t="shared" si="4"/>
      </c>
      <c r="Z25" s="68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8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8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8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8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8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8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8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8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8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8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8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8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8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8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8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8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8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8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8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8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8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8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8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8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8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8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8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8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8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8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8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8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8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8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8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8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8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8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8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8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8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8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8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8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8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8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8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8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8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8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8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8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8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8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8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8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8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8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8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8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8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8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8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8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8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8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8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8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8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8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8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8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8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8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8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8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8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8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8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8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8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8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8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8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8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8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8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8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8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8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8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8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8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8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8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8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8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8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8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8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8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8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8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8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8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8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8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8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8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8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8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8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8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8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8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8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8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8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8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8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8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8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8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8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8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8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8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8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8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8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8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8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8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8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8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9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9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9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9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9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9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9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9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9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9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9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9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9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9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Height="1" fitToWidth="1" horizontalDpi="600" verticalDpi="600" orientation="landscape" pageOrder="overThenDown" paperSize="9" scale="78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92" customFormat="1" ht="13.5" thickBot="1">
      <c r="A2" s="58"/>
      <c r="B2" s="173" t="str">
        <f>CONCATENATE('Základní list'!$D$5)</f>
        <v>9.7.2016</v>
      </c>
      <c r="C2" s="173"/>
      <c r="D2" s="173"/>
      <c r="E2" s="173"/>
      <c r="F2" s="173"/>
      <c r="G2" s="173" t="str">
        <f>CONCATENATE('Základní list'!$D$5)</f>
        <v>9.7.2016</v>
      </c>
      <c r="H2" s="173"/>
      <c r="I2" s="173"/>
      <c r="J2" s="173"/>
      <c r="K2" s="173"/>
      <c r="L2" s="173" t="str">
        <f>CONCATENATE('Základní list'!$D$5)</f>
        <v>9.7.2016</v>
      </c>
      <c r="M2" s="173"/>
      <c r="N2" s="173"/>
      <c r="O2" s="173"/>
      <c r="P2" s="173"/>
      <c r="Q2" s="173" t="str">
        <f>CONCATENATE('Základní list'!$D$5)</f>
        <v>9.7.2016</v>
      </c>
      <c r="R2" s="173"/>
      <c r="S2" s="173"/>
      <c r="T2" s="173"/>
      <c r="U2" s="173"/>
      <c r="V2" s="173" t="str">
        <f>CONCATENATE('Základní list'!$D$5)</f>
        <v>9.7.2016</v>
      </c>
      <c r="W2" s="173"/>
      <c r="X2" s="173"/>
      <c r="Y2" s="173"/>
      <c r="Z2" s="173"/>
      <c r="AA2" s="173" t="str">
        <f>CONCATENATE('Základní list'!$D$5)</f>
        <v>9.7.2016</v>
      </c>
      <c r="AB2" s="173"/>
      <c r="AC2" s="173"/>
      <c r="AD2" s="173"/>
      <c r="AE2" s="173"/>
      <c r="AF2" s="173" t="str">
        <f>CONCATENATE('Základní list'!$D$5)</f>
        <v>9.7.2016</v>
      </c>
      <c r="AG2" s="173"/>
      <c r="AH2" s="173"/>
      <c r="AI2" s="173"/>
      <c r="AJ2" s="173"/>
      <c r="AK2" s="173" t="str">
        <f>CONCATENATE('Základní list'!$D$5)</f>
        <v>9.7.2016</v>
      </c>
      <c r="AL2" s="173"/>
      <c r="AM2" s="173"/>
      <c r="AN2" s="173"/>
      <c r="AO2" s="173"/>
      <c r="AP2" s="173" t="str">
        <f>CONCATENATE('Základní list'!$D$5)</f>
        <v>9.7.2016</v>
      </c>
      <c r="AQ2" s="173"/>
      <c r="AR2" s="173"/>
      <c r="AS2" s="173"/>
      <c r="AT2" s="173"/>
      <c r="AU2" s="173" t="str">
        <f>CONCATENATE('Základní list'!$D$5)</f>
        <v>9.7.2016</v>
      </c>
      <c r="AV2" s="173"/>
      <c r="AW2" s="173"/>
      <c r="AX2" s="173"/>
      <c r="AY2" s="173"/>
      <c r="AZ2" s="173" t="str">
        <f>CONCATENATE('Základní list'!$D$5)</f>
        <v>9.7.2016</v>
      </c>
      <c r="BA2" s="173"/>
      <c r="BB2" s="173"/>
      <c r="BC2" s="173"/>
      <c r="BD2" s="173"/>
      <c r="BE2" s="173" t="str">
        <f>CONCATENATE('Základní list'!$D$5)</f>
        <v>9.7.2016</v>
      </c>
      <c r="BF2" s="173"/>
      <c r="BG2" s="173"/>
      <c r="BH2" s="173"/>
      <c r="BI2" s="173"/>
      <c r="BJ2" s="173" t="str">
        <f>CONCATENATE('Základní list'!$D$5)</f>
        <v>9.7.2016</v>
      </c>
      <c r="BK2" s="173"/>
      <c r="BL2" s="173"/>
      <c r="BM2" s="173"/>
      <c r="BN2" s="173"/>
      <c r="BO2" s="173" t="str">
        <f>CONCATENATE('Základní list'!$D$5)</f>
        <v>9.7.2016</v>
      </c>
      <c r="BP2" s="173"/>
      <c r="BQ2" s="173"/>
      <c r="BR2" s="173"/>
      <c r="BS2" s="173"/>
      <c r="BT2" s="173" t="str">
        <f>CONCATENATE('Základní list'!$D$5)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72" t="str">
        <f>CONCATENATE('Základní list'!$E$4)</f>
        <v>Mistrovství vesmíru</v>
      </c>
      <c r="C1" s="172"/>
      <c r="D1" s="172"/>
      <c r="E1" s="172"/>
      <c r="F1" s="172"/>
      <c r="G1" s="172" t="str">
        <f>CONCATENATE('Základní list'!$E$4)</f>
        <v>Mistrovství vesmíru</v>
      </c>
      <c r="H1" s="172"/>
      <c r="I1" s="172"/>
      <c r="J1" s="172"/>
      <c r="K1" s="172"/>
      <c r="L1" s="172" t="str">
        <f>CONCATENATE('Základní list'!$E$4)</f>
        <v>Mistrovství vesmíru</v>
      </c>
      <c r="M1" s="172"/>
      <c r="N1" s="172"/>
      <c r="O1" s="172"/>
      <c r="P1" s="172"/>
      <c r="Q1" s="172" t="str">
        <f>CONCATENATE('Základní list'!$E$4)</f>
        <v>Mistrovství vesmíru</v>
      </c>
      <c r="R1" s="172"/>
      <c r="S1" s="172"/>
      <c r="T1" s="172"/>
      <c r="U1" s="172"/>
      <c r="V1" s="172" t="str">
        <f>CONCATENATE('Základní list'!$E$4)</f>
        <v>Mistrovství vesmíru</v>
      </c>
      <c r="W1" s="172"/>
      <c r="X1" s="172"/>
      <c r="Y1" s="172"/>
      <c r="Z1" s="172"/>
      <c r="AA1" s="172" t="str">
        <f>CONCATENATE('Základní list'!$E$4)</f>
        <v>Mistrovství vesmíru</v>
      </c>
      <c r="AB1" s="172"/>
      <c r="AC1" s="172"/>
      <c r="AD1" s="172"/>
      <c r="AE1" s="172"/>
      <c r="AF1" s="172" t="str">
        <f>CONCATENATE('Základní list'!$E$4)</f>
        <v>Mistrovství vesmíru</v>
      </c>
      <c r="AG1" s="172"/>
      <c r="AH1" s="172"/>
      <c r="AI1" s="172"/>
      <c r="AJ1" s="172"/>
      <c r="AK1" s="172" t="str">
        <f>CONCATENATE('Základní list'!$E$4)</f>
        <v>Mistrovství vesmíru</v>
      </c>
      <c r="AL1" s="172"/>
      <c r="AM1" s="172"/>
      <c r="AN1" s="172"/>
      <c r="AO1" s="172"/>
      <c r="AP1" s="172" t="str">
        <f>CONCATENATE('Základní list'!$E$4)</f>
        <v>Mistrovství vesmíru</v>
      </c>
      <c r="AQ1" s="172"/>
      <c r="AR1" s="172"/>
      <c r="AS1" s="172"/>
      <c r="AT1" s="172"/>
      <c r="AU1" s="172" t="str">
        <f>CONCATENATE('Základní list'!$E$4)</f>
        <v>Mistrovství vesmíru</v>
      </c>
      <c r="AV1" s="172"/>
      <c r="AW1" s="172"/>
      <c r="AX1" s="172"/>
      <c r="AY1" s="172"/>
      <c r="AZ1" s="172" t="str">
        <f>CONCATENATE('Základní list'!$E$4)</f>
        <v>Mistrovství vesmíru</v>
      </c>
      <c r="BA1" s="172"/>
      <c r="BB1" s="172"/>
      <c r="BC1" s="172"/>
      <c r="BD1" s="172"/>
      <c r="BE1" s="172" t="str">
        <f>CONCATENATE('Základní list'!$E$4)</f>
        <v>Mistrovství vesmíru</v>
      </c>
      <c r="BF1" s="172"/>
      <c r="BG1" s="172"/>
      <c r="BH1" s="172"/>
      <c r="BI1" s="172"/>
      <c r="BJ1" s="172" t="str">
        <f>CONCATENATE('Základní list'!$E$4)</f>
        <v>Mistrovství vesmíru</v>
      </c>
      <c r="BK1" s="172"/>
      <c r="BL1" s="172"/>
      <c r="BM1" s="172"/>
      <c r="BN1" s="172"/>
      <c r="BO1" s="172" t="str">
        <f>CONCATENATE('Základní list'!$E$4)</f>
        <v>Mistrovství vesmíru</v>
      </c>
      <c r="BP1" s="172"/>
      <c r="BQ1" s="172"/>
      <c r="BR1" s="172"/>
      <c r="BS1" s="172"/>
      <c r="BT1" s="172" t="str">
        <f>CONCATENATE('Základní list'!$E$4)</f>
        <v>Mistrovství vesmíru</v>
      </c>
      <c r="BU1" s="172"/>
      <c r="BV1" s="172"/>
      <c r="BW1" s="172"/>
      <c r="BX1" s="172"/>
    </row>
    <row r="2" spans="1:76" s="92" customFormat="1" ht="13.5" thickBot="1">
      <c r="A2" s="58"/>
      <c r="B2" s="173" t="str">
        <f>CONCATENATE('Základní list'!$F$5)</f>
        <v>9.7.2016</v>
      </c>
      <c r="C2" s="173"/>
      <c r="D2" s="173"/>
      <c r="E2" s="173"/>
      <c r="F2" s="173"/>
      <c r="G2" s="173" t="str">
        <f>CONCATENATE('Základní list'!$F$5)</f>
        <v>9.7.2016</v>
      </c>
      <c r="H2" s="173"/>
      <c r="I2" s="173"/>
      <c r="J2" s="173"/>
      <c r="K2" s="173"/>
      <c r="L2" s="173" t="str">
        <f>CONCATENATE('Základní list'!$F$5)</f>
        <v>9.7.2016</v>
      </c>
      <c r="M2" s="173"/>
      <c r="N2" s="173"/>
      <c r="O2" s="173"/>
      <c r="P2" s="173"/>
      <c r="Q2" s="173" t="str">
        <f>CONCATENATE('Základní list'!$F$5)</f>
        <v>9.7.2016</v>
      </c>
      <c r="R2" s="173"/>
      <c r="S2" s="173"/>
      <c r="T2" s="173"/>
      <c r="U2" s="173"/>
      <c r="V2" s="173" t="str">
        <f>CONCATENATE('Základní list'!$F$5)</f>
        <v>9.7.2016</v>
      </c>
      <c r="W2" s="173"/>
      <c r="X2" s="173"/>
      <c r="Y2" s="173"/>
      <c r="Z2" s="173"/>
      <c r="AA2" s="173" t="str">
        <f>CONCATENATE('Základní list'!$F$5)</f>
        <v>9.7.2016</v>
      </c>
      <c r="AB2" s="173"/>
      <c r="AC2" s="173"/>
      <c r="AD2" s="173"/>
      <c r="AE2" s="173"/>
      <c r="AF2" s="173" t="str">
        <f>CONCATENATE('Základní list'!$F$5)</f>
        <v>9.7.2016</v>
      </c>
      <c r="AG2" s="173"/>
      <c r="AH2" s="173"/>
      <c r="AI2" s="173"/>
      <c r="AJ2" s="173"/>
      <c r="AK2" s="173" t="str">
        <f>CONCATENATE('Základní list'!$F$5)</f>
        <v>9.7.2016</v>
      </c>
      <c r="AL2" s="173"/>
      <c r="AM2" s="173"/>
      <c r="AN2" s="173"/>
      <c r="AO2" s="173"/>
      <c r="AP2" s="173" t="str">
        <f>CONCATENATE('Základní list'!$F$5)</f>
        <v>9.7.2016</v>
      </c>
      <c r="AQ2" s="173"/>
      <c r="AR2" s="173"/>
      <c r="AS2" s="173"/>
      <c r="AT2" s="173"/>
      <c r="AU2" s="173" t="str">
        <f>CONCATENATE('Základní list'!$F$5)</f>
        <v>9.7.2016</v>
      </c>
      <c r="AV2" s="173"/>
      <c r="AW2" s="173"/>
      <c r="AX2" s="173"/>
      <c r="AY2" s="173"/>
      <c r="AZ2" s="173" t="str">
        <f>CONCATENATE('Základní list'!$F$5)</f>
        <v>9.7.2016</v>
      </c>
      <c r="BA2" s="173"/>
      <c r="BB2" s="173"/>
      <c r="BC2" s="173"/>
      <c r="BD2" s="173"/>
      <c r="BE2" s="173" t="str">
        <f>CONCATENATE('Základní list'!$F$5)</f>
        <v>9.7.2016</v>
      </c>
      <c r="BF2" s="173"/>
      <c r="BG2" s="173"/>
      <c r="BH2" s="173"/>
      <c r="BI2" s="173"/>
      <c r="BJ2" s="173" t="str">
        <f>CONCATENATE('Základní list'!$F$5)</f>
        <v>9.7.2016</v>
      </c>
      <c r="BK2" s="173"/>
      <c r="BL2" s="173"/>
      <c r="BM2" s="173"/>
      <c r="BN2" s="173"/>
      <c r="BO2" s="173" t="str">
        <f>CONCATENATE('Základní list'!$F$5)</f>
        <v>9.7.2016</v>
      </c>
      <c r="BP2" s="173"/>
      <c r="BQ2" s="173"/>
      <c r="BR2" s="173"/>
      <c r="BS2" s="173"/>
      <c r="BT2" s="173" t="str">
        <f>CONCATENATE('Základní list'!$F$5)</f>
        <v>9.7.2016</v>
      </c>
      <c r="BU2" s="173"/>
      <c r="BV2" s="173"/>
      <c r="BW2" s="173"/>
      <c r="BX2" s="173"/>
    </row>
    <row r="3" spans="1:76" ht="16.5" customHeight="1">
      <c r="A3" s="174" t="s">
        <v>11</v>
      </c>
      <c r="B3" s="166" t="s">
        <v>16</v>
      </c>
      <c r="C3" s="167"/>
      <c r="D3" s="167"/>
      <c r="E3" s="167"/>
      <c r="F3" s="168"/>
      <c r="G3" s="166" t="s">
        <v>16</v>
      </c>
      <c r="H3" s="167"/>
      <c r="I3" s="167"/>
      <c r="J3" s="167"/>
      <c r="K3" s="168" t="s">
        <v>36</v>
      </c>
      <c r="L3" s="166" t="s">
        <v>16</v>
      </c>
      <c r="M3" s="167"/>
      <c r="N3" s="167"/>
      <c r="O3" s="167"/>
      <c r="P3" s="168" t="s">
        <v>36</v>
      </c>
      <c r="Q3" s="166" t="s">
        <v>16</v>
      </c>
      <c r="R3" s="167"/>
      <c r="S3" s="167"/>
      <c r="T3" s="167"/>
      <c r="U3" s="168" t="s">
        <v>36</v>
      </c>
      <c r="V3" s="166" t="s">
        <v>16</v>
      </c>
      <c r="W3" s="167"/>
      <c r="X3" s="167"/>
      <c r="Y3" s="167"/>
      <c r="Z3" s="168" t="s">
        <v>36</v>
      </c>
      <c r="AA3" s="166" t="s">
        <v>16</v>
      </c>
      <c r="AB3" s="167"/>
      <c r="AC3" s="167"/>
      <c r="AD3" s="167"/>
      <c r="AE3" s="168" t="s">
        <v>36</v>
      </c>
      <c r="AF3" s="166" t="s">
        <v>16</v>
      </c>
      <c r="AG3" s="167"/>
      <c r="AH3" s="167"/>
      <c r="AI3" s="167"/>
      <c r="AJ3" s="168" t="s">
        <v>36</v>
      </c>
      <c r="AK3" s="166" t="s">
        <v>16</v>
      </c>
      <c r="AL3" s="167"/>
      <c r="AM3" s="167"/>
      <c r="AN3" s="167"/>
      <c r="AO3" s="168" t="s">
        <v>36</v>
      </c>
      <c r="AP3" s="166" t="s">
        <v>16</v>
      </c>
      <c r="AQ3" s="167"/>
      <c r="AR3" s="167"/>
      <c r="AS3" s="167"/>
      <c r="AT3" s="168" t="s">
        <v>36</v>
      </c>
      <c r="AU3" s="166" t="s">
        <v>16</v>
      </c>
      <c r="AV3" s="167"/>
      <c r="AW3" s="167"/>
      <c r="AX3" s="167"/>
      <c r="AY3" s="168" t="s">
        <v>36</v>
      </c>
      <c r="AZ3" s="166" t="s">
        <v>16</v>
      </c>
      <c r="BA3" s="167"/>
      <c r="BB3" s="167"/>
      <c r="BC3" s="167"/>
      <c r="BD3" s="168" t="s">
        <v>36</v>
      </c>
      <c r="BE3" s="166" t="s">
        <v>16</v>
      </c>
      <c r="BF3" s="167"/>
      <c r="BG3" s="167"/>
      <c r="BH3" s="167"/>
      <c r="BI3" s="168" t="s">
        <v>36</v>
      </c>
      <c r="BJ3" s="166" t="s">
        <v>16</v>
      </c>
      <c r="BK3" s="167"/>
      <c r="BL3" s="167"/>
      <c r="BM3" s="167"/>
      <c r="BN3" s="168" t="s">
        <v>36</v>
      </c>
      <c r="BO3" s="166" t="s">
        <v>16</v>
      </c>
      <c r="BP3" s="167"/>
      <c r="BQ3" s="167"/>
      <c r="BR3" s="167"/>
      <c r="BS3" s="168" t="s">
        <v>36</v>
      </c>
      <c r="BT3" s="166" t="s">
        <v>16</v>
      </c>
      <c r="BU3" s="167"/>
      <c r="BV3" s="167"/>
      <c r="BW3" s="167"/>
      <c r="BX3" s="168" t="s">
        <v>36</v>
      </c>
    </row>
    <row r="4" spans="1:76" s="8" customFormat="1" ht="16.5" customHeight="1" thickBot="1">
      <c r="A4" s="175"/>
      <c r="B4" s="169" t="str">
        <f>IF(ISBLANK('Základní list'!$C12),"",'Základní list'!$A12)</f>
        <v>A</v>
      </c>
      <c r="C4" s="170"/>
      <c r="D4" s="170"/>
      <c r="E4" s="170"/>
      <c r="F4" s="171"/>
      <c r="G4" s="169" t="str">
        <f>IF(ISBLANK('Základní list'!$C13),"",'Základní list'!$A13)</f>
        <v>B</v>
      </c>
      <c r="H4" s="170"/>
      <c r="I4" s="170"/>
      <c r="J4" s="170"/>
      <c r="K4" s="171"/>
      <c r="L4" s="169" t="str">
        <f>IF(ISBLANK('Základní list'!$C14),"",'Základní list'!$A14)</f>
        <v>C</v>
      </c>
      <c r="M4" s="170"/>
      <c r="N4" s="170"/>
      <c r="O4" s="170"/>
      <c r="P4" s="171"/>
      <c r="Q4" s="169" t="str">
        <f>IF(ISBLANK('Základní list'!$C15),"",'Základní list'!$A15)</f>
        <v>D</v>
      </c>
      <c r="R4" s="170"/>
      <c r="S4" s="170"/>
      <c r="T4" s="170"/>
      <c r="U4" s="171"/>
      <c r="V4" s="169" t="str">
        <f>IF(ISBLANK('Základní list'!$C16),"",'Základní list'!$A16)</f>
        <v>E</v>
      </c>
      <c r="W4" s="170"/>
      <c r="X4" s="170"/>
      <c r="Y4" s="170"/>
      <c r="Z4" s="171"/>
      <c r="AA4" s="169" t="str">
        <f>IF(ISBLANK('Základní list'!$C17),"",'Základní list'!$A17)</f>
        <v>F</v>
      </c>
      <c r="AB4" s="170"/>
      <c r="AC4" s="170"/>
      <c r="AD4" s="170"/>
      <c r="AE4" s="171"/>
      <c r="AF4" s="169" t="str">
        <f>IF(ISBLANK('Základní list'!$C18),"",'Základní list'!$A18)</f>
        <v>G</v>
      </c>
      <c r="AG4" s="170"/>
      <c r="AH4" s="170"/>
      <c r="AI4" s="170"/>
      <c r="AJ4" s="171"/>
      <c r="AK4" s="169" t="str">
        <f>IF(ISBLANK('Základní list'!$C19),"",'Základní list'!$A19)</f>
        <v>H</v>
      </c>
      <c r="AL4" s="170"/>
      <c r="AM4" s="170"/>
      <c r="AN4" s="170"/>
      <c r="AO4" s="171"/>
      <c r="AP4" s="169" t="str">
        <f>IF(ISBLANK('Základní list'!$C20),"",'Základní list'!$A20)</f>
        <v>I</v>
      </c>
      <c r="AQ4" s="170"/>
      <c r="AR4" s="170"/>
      <c r="AS4" s="170"/>
      <c r="AT4" s="171"/>
      <c r="AU4" s="169" t="str">
        <f>IF(ISBLANK('Základní list'!$C21),"",'Základní list'!$A21)</f>
        <v>J</v>
      </c>
      <c r="AV4" s="170"/>
      <c r="AW4" s="170"/>
      <c r="AX4" s="170"/>
      <c r="AY4" s="171"/>
      <c r="AZ4" s="169" t="str">
        <f>IF(ISBLANK('Základní list'!$C22),"",'Základní list'!$A22)</f>
        <v>K</v>
      </c>
      <c r="BA4" s="170"/>
      <c r="BB4" s="170"/>
      <c r="BC4" s="170"/>
      <c r="BD4" s="171"/>
      <c r="BE4" s="169" t="str">
        <f>IF(ISBLANK('Základní list'!$C23),"",'Základní list'!$A23)</f>
        <v>L</v>
      </c>
      <c r="BF4" s="170"/>
      <c r="BG4" s="170"/>
      <c r="BH4" s="170"/>
      <c r="BI4" s="171"/>
      <c r="BJ4" s="169" t="str">
        <f>IF(ISBLANK('Základní list'!$C24),"",'Základní list'!$A24)</f>
        <v>M</v>
      </c>
      <c r="BK4" s="170"/>
      <c r="BL4" s="170"/>
      <c r="BM4" s="170"/>
      <c r="BN4" s="171"/>
      <c r="BO4" s="169" t="str">
        <f>IF(ISBLANK('Základní list'!$C25),"",'Základní list'!$A25)</f>
        <v>O</v>
      </c>
      <c r="BP4" s="170"/>
      <c r="BQ4" s="170"/>
      <c r="BR4" s="170"/>
      <c r="BS4" s="171"/>
      <c r="BT4" s="169" t="str">
        <f>IF(ISBLANK('Základní list'!$C26),"",'Základní list'!$A26)</f>
        <v>P</v>
      </c>
      <c r="BU4" s="170"/>
      <c r="BV4" s="170"/>
      <c r="BW4" s="170"/>
      <c r="BX4" s="171"/>
    </row>
    <row r="5" spans="1:76" s="9" customFormat="1" ht="13.5" thickBot="1">
      <c r="A5" s="176"/>
      <c r="B5" s="1" t="s">
        <v>49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49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49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49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49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49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49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49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49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49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49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49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49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49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49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hidden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hidden="1" customWidth="1"/>
    <col min="15" max="148" width="3.875" style="19" customWidth="1"/>
    <col min="149" max="16384" width="9.125" style="19" customWidth="1"/>
  </cols>
  <sheetData>
    <row r="1" spans="2:35" ht="15.75">
      <c r="B1" s="179" t="str">
        <f>CONCATENATE('Základní list'!$E$4)</f>
        <v>Mistrovství vesmíru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2:35" ht="12.75">
      <c r="B2" s="180" t="str">
        <f>CONCATENATE("Datum konání: ",'Základní list'!D5," - ",'Základní list'!F5)</f>
        <v>Datum konání: 9.7.2016 - 9.7.2016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14" s="40" customFormat="1" ht="18" customHeight="1">
      <c r="B3" s="177" t="s">
        <v>45</v>
      </c>
      <c r="C3" s="178" t="s">
        <v>40</v>
      </c>
      <c r="D3" s="178"/>
      <c r="E3" s="178"/>
      <c r="F3" s="178"/>
      <c r="G3" s="178"/>
      <c r="H3" s="178"/>
      <c r="I3" s="178" t="s">
        <v>41</v>
      </c>
      <c r="J3" s="178"/>
      <c r="K3" s="178"/>
      <c r="L3" s="178"/>
      <c r="M3" s="178"/>
      <c r="N3" s="178"/>
    </row>
    <row r="4" spans="2:14" s="40" customFormat="1" ht="18" customHeight="1">
      <c r="B4" s="177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49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49</v>
      </c>
      <c r="N4" s="42" t="s">
        <v>42</v>
      </c>
    </row>
    <row r="5" spans="2:14" ht="31.5" customHeight="1">
      <c r="B5" s="43">
        <v>1</v>
      </c>
      <c r="C5" s="41" t="s">
        <v>55</v>
      </c>
      <c r="D5" s="41">
        <v>1</v>
      </c>
      <c r="E5" s="44">
        <f>INDEX('1. závod'!$A:$BX,$D5+5,INDEX('Základní list'!$B:$B,MATCH($C5,'Základní list'!$A:$A,0),1))</f>
        <v>1978</v>
      </c>
      <c r="F5" s="44">
        <f>INDEX('1. závod'!$A:$BX,$D5+5,INDEX('Základní list'!$B:$B,MATCH($C5,'Základní list'!$A:$A,0),1)+1)</f>
        <v>1</v>
      </c>
      <c r="G5" s="47" t="str">
        <f>INDEX('1. závod'!$A:$BX,$D5+5,INDEX('Základní list'!$B:$B,MATCH($C5,'Základní list'!$A:$A,0),1)-2)</f>
        <v>Lakoš Gustav</v>
      </c>
      <c r="H5" s="54">
        <f>INDEX('1. závod'!$A:$BX,$D5+5,INDEX('Základní list'!$B:$B,MATCH($C5,'Základní list'!$A:$A,0),1)-1)</f>
      </c>
      <c r="I5" s="41" t="s">
        <v>55</v>
      </c>
      <c r="J5" s="41">
        <v>1</v>
      </c>
      <c r="K5" s="44">
        <f>INDEX('2. závod'!$A:$BX,$J5+5,INDEX('Základní list'!$B:$B,MATCH($I5,'Základní list'!$A:$A,0),1))</f>
        <v>1494</v>
      </c>
      <c r="L5" s="44">
        <f>INDEX('2. závod'!$A:$BX,$J5+5,INDEX('Základní list'!$B:$B,MATCH($I5,'Základní list'!$A:$A,0),1)+1)</f>
        <v>2</v>
      </c>
      <c r="M5" s="47" t="str">
        <f>INDEX('2. závod'!$A:$BX,$J5+5,INDEX('Základní list'!$B:$B,MATCH($I5,'Základní list'!$A:$A,0),1)-2)</f>
        <v>Melichar Tomáš</v>
      </c>
      <c r="N5" s="55">
        <f>INDEX('2. závod'!$A:$BX,$J5+5,INDEX('Základní list'!$B:$B,MATCH($I5,'Základní list'!$A:$A,0),1)-1)</f>
      </c>
    </row>
    <row r="6" spans="2:14" ht="31.5" customHeight="1">
      <c r="B6" s="43">
        <v>2</v>
      </c>
      <c r="C6" s="41" t="s">
        <v>55</v>
      </c>
      <c r="D6" s="41">
        <v>2</v>
      </c>
      <c r="E6" s="44">
        <f>INDEX('1. závod'!$A:$BX,$D6+5,INDEX('Základní list'!$B:$B,MATCH($C6,'Základní list'!$A:$A,0),1))</f>
        <v>1742</v>
      </c>
      <c r="F6" s="44">
        <f>INDEX('1. závod'!$A:$BX,$D6+5,INDEX('Základní list'!$B:$B,MATCH($C6,'Základní list'!$A:$A,0),1)+1)</f>
        <v>2</v>
      </c>
      <c r="G6" s="47" t="str">
        <f>INDEX('1. závod'!$A:$BX,$D6+5,INDEX('Základní list'!$B:$B,MATCH($C6,'Základní list'!$A:$A,0),1)-2)</f>
        <v>Heidenreich Jan</v>
      </c>
      <c r="H6" s="54">
        <f>INDEX('1. závod'!$A:$BX,$D6+5,INDEX('Základní list'!$B:$B,MATCH($C6,'Základní list'!$A:$A,0),1)-1)</f>
      </c>
      <c r="I6" s="41" t="s">
        <v>55</v>
      </c>
      <c r="J6" s="41">
        <v>2</v>
      </c>
      <c r="K6" s="44">
        <f>INDEX('2. závod'!$A:$BX,$J6+5,INDEX('Základní list'!$B:$B,MATCH($I6,'Základní list'!$A:$A,0),1))</f>
        <v>1094</v>
      </c>
      <c r="L6" s="44">
        <f>INDEX('2. závod'!$A:$BX,$J6+5,INDEX('Základní list'!$B:$B,MATCH($I6,'Základní list'!$A:$A,0),1)+1)</f>
        <v>4</v>
      </c>
      <c r="M6" s="47" t="str">
        <f>INDEX('2. závod'!$A:$BX,$J6+5,INDEX('Základní list'!$B:$B,MATCH($I6,'Základní list'!$A:$A,0),1)-2)</f>
        <v>Koukal Michal</v>
      </c>
      <c r="N6" s="55">
        <f>INDEX('2. závod'!$A:$BX,$J6+5,INDEX('Základní list'!$B:$B,MATCH($I6,'Základní list'!$A:$A,0),1)-1)</f>
      </c>
    </row>
    <row r="7" spans="2:14" ht="31.5" customHeight="1">
      <c r="B7" s="43">
        <v>3</v>
      </c>
      <c r="C7" s="41" t="s">
        <v>55</v>
      </c>
      <c r="D7" s="41">
        <v>3</v>
      </c>
      <c r="E7" s="44">
        <f>INDEX('1. závod'!$A:$BX,$D7+5,INDEX('Základní list'!$B:$B,MATCH($C7,'Základní list'!$A:$A,0),1))</f>
        <v>1398</v>
      </c>
      <c r="F7" s="44">
        <f>INDEX('1. závod'!$A:$BX,$D7+5,INDEX('Základní list'!$B:$B,MATCH($C7,'Základní list'!$A:$A,0),1)+1)</f>
        <v>5</v>
      </c>
      <c r="G7" s="47" t="str">
        <f>INDEX('1. závod'!$A:$BX,$D7+5,INDEX('Základní list'!$B:$B,MATCH($C7,'Základní list'!$A:$A,0),1)-2)</f>
        <v>Melichar Tomáš</v>
      </c>
      <c r="H7" s="54">
        <f>INDEX('1. závod'!$A:$BX,$D7+5,INDEX('Základní list'!$B:$B,MATCH($C7,'Základní list'!$A:$A,0),1)-1)</f>
      </c>
      <c r="I7" s="41" t="s">
        <v>55</v>
      </c>
      <c r="J7" s="41">
        <v>3</v>
      </c>
      <c r="K7" s="44">
        <f>INDEX('2. závod'!$A:$BX,$J7+5,INDEX('Základní list'!$B:$B,MATCH($I7,'Základní list'!$A:$A,0),1))</f>
        <v>1525</v>
      </c>
      <c r="L7" s="44">
        <f>INDEX('2. závod'!$A:$BX,$J7+5,INDEX('Základní list'!$B:$B,MATCH($I7,'Základní list'!$A:$A,0),1)+1)</f>
        <v>1</v>
      </c>
      <c r="M7" s="47" t="str">
        <f>INDEX('2. závod'!$A:$BX,$J7+5,INDEX('Základní list'!$B:$B,MATCH($I7,'Základní list'!$A:$A,0),1)-2)</f>
        <v>Valda Martin</v>
      </c>
      <c r="N7" s="55">
        <f>INDEX('2. závod'!$A:$BX,$J7+5,INDEX('Základní list'!$B:$B,MATCH($I7,'Základní list'!$A:$A,0),1)-1)</f>
      </c>
    </row>
    <row r="8" spans="2:14" ht="31.5" customHeight="1">
      <c r="B8" s="43">
        <v>4</v>
      </c>
      <c r="C8" s="41" t="s">
        <v>55</v>
      </c>
      <c r="D8" s="41">
        <v>4</v>
      </c>
      <c r="E8" s="44">
        <f>INDEX('1. závod'!$A:$BX,$D8+5,INDEX('Základní list'!$B:$B,MATCH($C8,'Základní list'!$A:$A,0),1))</f>
        <v>1338</v>
      </c>
      <c r="F8" s="44">
        <f>INDEX('1. závod'!$A:$BX,$D8+5,INDEX('Základní list'!$B:$B,MATCH($C8,'Základní list'!$A:$A,0),1)+1)</f>
        <v>6</v>
      </c>
      <c r="G8" s="47" t="str">
        <f>INDEX('1. závod'!$A:$BX,$D8+5,INDEX('Základní list'!$B:$B,MATCH($C8,'Základní list'!$A:$A,0),1)-2)</f>
        <v>Polovic Ladislav</v>
      </c>
      <c r="H8" s="54">
        <f>INDEX('1. závod'!$A:$BX,$D8+5,INDEX('Základní list'!$B:$B,MATCH($C8,'Základní list'!$A:$A,0),1)-1)</f>
      </c>
      <c r="I8" s="41" t="s">
        <v>55</v>
      </c>
      <c r="J8" s="41">
        <v>4</v>
      </c>
      <c r="K8" s="44">
        <f>INDEX('2. závod'!$A:$BX,$J8+5,INDEX('Základní list'!$B:$B,MATCH($I8,'Základní list'!$A:$A,0),1))</f>
        <v>1175</v>
      </c>
      <c r="L8" s="44">
        <f>INDEX('2. závod'!$A:$BX,$J8+5,INDEX('Základní list'!$B:$B,MATCH($I8,'Základní list'!$A:$A,0),1)+1)</f>
        <v>3</v>
      </c>
      <c r="M8" s="47" t="str">
        <f>INDEX('2. závod'!$A:$BX,$J8+5,INDEX('Základní list'!$B:$B,MATCH($I8,'Základní list'!$A:$A,0),1)-2)</f>
        <v>Heidenreich Jan</v>
      </c>
      <c r="N8" s="55">
        <f>INDEX('2. závod'!$A:$BX,$J8+5,INDEX('Základní list'!$B:$B,MATCH($I8,'Základní list'!$A:$A,0),1)-1)</f>
      </c>
    </row>
    <row r="9" spans="2:14" ht="31.5" customHeight="1">
      <c r="B9" s="43">
        <v>5</v>
      </c>
      <c r="C9" s="41" t="s">
        <v>55</v>
      </c>
      <c r="D9" s="41">
        <v>5</v>
      </c>
      <c r="E9" s="44">
        <f>INDEX('1. závod'!$A:$BX,$D9+5,INDEX('Základní list'!$B:$B,MATCH($C9,'Základní list'!$A:$A,0),1))</f>
        <v>1654</v>
      </c>
      <c r="F9" s="44">
        <f>INDEX('1. závod'!$A:$BX,$D9+5,INDEX('Základní list'!$B:$B,MATCH($C9,'Základní list'!$A:$A,0),1)+1)</f>
        <v>3</v>
      </c>
      <c r="G9" s="47" t="str">
        <f>INDEX('1. závod'!$A:$BX,$D9+5,INDEX('Základní list'!$B:$B,MATCH($C9,'Základní list'!$A:$A,0),1)-2)</f>
        <v>Koukal Michal</v>
      </c>
      <c r="H9" s="54">
        <f>INDEX('1. závod'!$A:$BX,$D9+5,INDEX('Základní list'!$B:$B,MATCH($C9,'Základní list'!$A:$A,0),1)-1)</f>
      </c>
      <c r="I9" s="41" t="s">
        <v>55</v>
      </c>
      <c r="J9" s="41">
        <v>5</v>
      </c>
      <c r="K9" s="44">
        <f>INDEX('2. závod'!$A:$BX,$J9+5,INDEX('Základní list'!$B:$B,MATCH($I9,'Základní list'!$A:$A,0),1))</f>
        <v>902</v>
      </c>
      <c r="L9" s="44">
        <f>INDEX('2. závod'!$A:$BX,$J9+5,INDEX('Základní list'!$B:$B,MATCH($I9,'Základní list'!$A:$A,0),1)+1)</f>
        <v>5</v>
      </c>
      <c r="M9" s="47" t="str">
        <f>INDEX('2. závod'!$A:$BX,$J9+5,INDEX('Základní list'!$B:$B,MATCH($I9,'Základní list'!$A:$A,0),1)-2)</f>
        <v>Kazatel Petr</v>
      </c>
      <c r="N9" s="55">
        <f>INDEX('2. závod'!$A:$BX,$J9+5,INDEX('Základní list'!$B:$B,MATCH($I9,'Základní list'!$A:$A,0),1)-1)</f>
      </c>
    </row>
    <row r="10" spans="1:14" ht="31.5" customHeight="1">
      <c r="A10" s="89"/>
      <c r="B10" s="43">
        <v>6</v>
      </c>
      <c r="C10" s="41" t="s">
        <v>55</v>
      </c>
      <c r="D10" s="41">
        <v>6</v>
      </c>
      <c r="E10" s="44">
        <f>INDEX('1. závod'!$A:$BX,$D10+5,INDEX('Základní list'!$B:$B,MATCH($C10,'Základní list'!$A:$A,0),1))</f>
        <v>1561</v>
      </c>
      <c r="F10" s="44">
        <f>INDEX('1. závod'!$A:$BX,$D10+5,INDEX('Základní list'!$B:$B,MATCH($C10,'Základní list'!$A:$A,0),1)+1)</f>
        <v>4</v>
      </c>
      <c r="G10" s="47" t="str">
        <f>INDEX('1. závod'!$A:$BX,$D10+5,INDEX('Základní list'!$B:$B,MATCH($C10,'Základní list'!$A:$A,0),1)-2)</f>
        <v>Kazatel Petr</v>
      </c>
      <c r="H10" s="54">
        <f>INDEX('1. závod'!$A:$BX,$D10+5,INDEX('Základní list'!$B:$B,MATCH($C10,'Základní list'!$A:$A,0),1)-1)</f>
      </c>
      <c r="I10" s="41" t="s">
        <v>55</v>
      </c>
      <c r="J10" s="41">
        <v>6</v>
      </c>
      <c r="K10" s="44">
        <f>INDEX('2. závod'!$A:$BX,$J10+5,INDEX('Základní list'!$B:$B,MATCH($I10,'Základní list'!$A:$A,0),1))</f>
        <v>518</v>
      </c>
      <c r="L10" s="44">
        <f>INDEX('2. závod'!$A:$BX,$J10+5,INDEX('Základní list'!$B:$B,MATCH($I10,'Základní list'!$A:$A,0),1)+1)</f>
        <v>6</v>
      </c>
      <c r="M10" s="47" t="str">
        <f>INDEX('2. závod'!$A:$BX,$J10+5,INDEX('Základní list'!$B:$B,MATCH($I10,'Základní list'!$A:$A,0),1)-2)</f>
        <v>Pospíšil Radek</v>
      </c>
      <c r="N10" s="55">
        <f>INDEX('2. závod'!$A:$BX,$J10+5,INDEX('Základní list'!$B:$B,MATCH($I10,'Základní list'!$A:$A,0),1)-1)</f>
      </c>
    </row>
    <row r="11" spans="2:14" ht="31.5" customHeight="1" hidden="1">
      <c r="B11" s="43">
        <v>7</v>
      </c>
      <c r="C11" s="41" t="s">
        <v>55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</c>
      <c r="G11" s="47">
        <f>INDEX('1. závod'!$A:$BX,$D11+5,INDEX('Základní list'!$B:$B,MATCH($C11,'Základní list'!$A:$A,0),1)-2)</f>
      </c>
      <c r="H11" s="54">
        <f>INDEX('1. závod'!$A:$BX,$D11+5,INDEX('Základní list'!$B:$B,MATCH($C11,'Základní list'!$A:$A,0),1)-1)</f>
      </c>
      <c r="I11" s="41" t="s">
        <v>55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</c>
      <c r="M11" s="47">
        <f>INDEX('2. závod'!$A:$BX,$J11+5,INDEX('Základní list'!$B:$B,MATCH($I11,'Základní list'!$A:$A,0),1)-2)</f>
      </c>
      <c r="N11" s="55">
        <f>INDEX('2. závod'!$A:$BX,$J11+5,INDEX('Základní list'!$B:$B,MATCH($I11,'Základní list'!$A:$A,0),1)-1)</f>
      </c>
    </row>
    <row r="12" spans="2:14" ht="31.5" customHeight="1" hidden="1">
      <c r="B12" s="43">
        <v>8</v>
      </c>
      <c r="C12" s="41" t="s">
        <v>55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55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 hidden="1">
      <c r="B13" s="43">
        <v>9</v>
      </c>
      <c r="C13" s="41" t="s">
        <v>55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55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 hidden="1">
      <c r="B14" s="43">
        <v>10</v>
      </c>
      <c r="C14" s="41" t="s">
        <v>55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55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 hidden="1">
      <c r="A15" s="90"/>
      <c r="B15" s="43">
        <v>11</v>
      </c>
      <c r="C15" s="41" t="s">
        <v>55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55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 hidden="1">
      <c r="A16" s="90"/>
      <c r="B16" s="43">
        <v>12</v>
      </c>
      <c r="C16" s="41" t="s">
        <v>55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55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 hidden="1">
      <c r="A17" s="90"/>
      <c r="B17" s="43">
        <v>13</v>
      </c>
      <c r="C17" s="41" t="s">
        <v>55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55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 hidden="1">
      <c r="A18" s="90"/>
      <c r="B18" s="43">
        <v>11</v>
      </c>
      <c r="C18" s="41" t="s">
        <v>55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55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 hidden="1">
      <c r="A19" s="90"/>
      <c r="B19" s="43">
        <v>12</v>
      </c>
      <c r="C19" s="41" t="s">
        <v>55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55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 hidden="1">
      <c r="A20" s="90"/>
      <c r="B20" s="43">
        <v>13</v>
      </c>
      <c r="C20" s="41" t="s">
        <v>55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55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 hidden="1">
      <c r="A21" s="90"/>
      <c r="B21" s="43">
        <v>11</v>
      </c>
      <c r="C21" s="41" t="s">
        <v>55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55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90"/>
      <c r="B22" s="43">
        <v>14</v>
      </c>
      <c r="C22" s="41" t="s">
        <v>56</v>
      </c>
      <c r="D22" s="41">
        <v>1</v>
      </c>
      <c r="E22" s="44">
        <f>INDEX('1. závod'!$A:$BX,$D22+5,INDEX('Základní list'!$B:$B,MATCH($C22,'Základní list'!$A:$A,0),1))</f>
        <v>804</v>
      </c>
      <c r="F22" s="44">
        <f>INDEX('1. závod'!$A:$BX,$D22+5,INDEX('Základní list'!$B:$B,MATCH($C22,'Základní list'!$A:$A,0),1)+1)</f>
        <v>6</v>
      </c>
      <c r="G22" s="47" t="str">
        <f>INDEX('1. závod'!$A:$BX,$D22+5,INDEX('Základní list'!$B:$B,MATCH($C22,'Základní list'!$A:$A,0),1)-2)</f>
        <v>Reim Martin</v>
      </c>
      <c r="H22" s="54">
        <f>INDEX('1. závod'!$A:$BX,$D22+5,INDEX('Základní list'!$B:$B,MATCH($C22,'Základní list'!$A:$A,0),1)-1)</f>
      </c>
      <c r="I22" s="41" t="s">
        <v>56</v>
      </c>
      <c r="J22" s="41">
        <v>1</v>
      </c>
      <c r="K22" s="44">
        <f>INDEX('2. závod'!$A:$BX,$J22+5,INDEX('Základní list'!$B:$B,MATCH($I22,'Základní list'!$A:$A,0),1))</f>
        <v>548</v>
      </c>
      <c r="L22" s="44">
        <f>INDEX('2. závod'!$A:$BX,$J22+5,INDEX('Základní list'!$B:$B,MATCH($I22,'Základní list'!$A:$A,0),1)+1)</f>
        <v>6</v>
      </c>
      <c r="M22" s="47" t="str">
        <f>INDEX('2. závod'!$A:$BX,$J22+5,INDEX('Základní list'!$B:$B,MATCH($I22,'Základní list'!$A:$A,0),1)-2)</f>
        <v>Plch Milan</v>
      </c>
      <c r="N22" s="55">
        <f>INDEX('2. závod'!$A:$BX,$J22+5,INDEX('Základní list'!$B:$B,MATCH($I22,'Základní list'!$A:$A,0),1)-1)</f>
      </c>
    </row>
    <row r="23" spans="1:14" ht="31.5" customHeight="1">
      <c r="A23" s="91"/>
      <c r="B23" s="43">
        <v>15</v>
      </c>
      <c r="C23" s="41" t="s">
        <v>56</v>
      </c>
      <c r="D23" s="41">
        <v>2</v>
      </c>
      <c r="E23" s="44">
        <f>INDEX('1. závod'!$A:$BX,$D23+5,INDEX('Základní list'!$B:$B,MATCH($C23,'Základní list'!$A:$A,0),1))</f>
        <v>1574</v>
      </c>
      <c r="F23" s="44">
        <f>INDEX('1. závod'!$A:$BX,$D23+5,INDEX('Základní list'!$B:$B,MATCH($C23,'Základní list'!$A:$A,0),1)+1)</f>
        <v>1</v>
      </c>
      <c r="G23" s="47" t="str">
        <f>INDEX('1. závod'!$A:$BX,$D23+5,INDEX('Základní list'!$B:$B,MATCH($C23,'Základní list'!$A:$A,0),1)-2)</f>
        <v>Vik Marek</v>
      </c>
      <c r="H23" s="54">
        <f>INDEX('1. závod'!$A:$BX,$D23+5,INDEX('Základní list'!$B:$B,MATCH($C23,'Základní list'!$A:$A,0),1)-1)</f>
      </c>
      <c r="I23" s="41" t="s">
        <v>56</v>
      </c>
      <c r="J23" s="41">
        <v>2</v>
      </c>
      <c r="K23" s="44">
        <f>INDEX('2. závod'!$A:$BX,$J23+5,INDEX('Základní list'!$B:$B,MATCH($I23,'Základní list'!$A:$A,0),1))</f>
        <v>390</v>
      </c>
      <c r="L23" s="44">
        <f>INDEX('2. závod'!$A:$BX,$J23+5,INDEX('Základní list'!$B:$B,MATCH($I23,'Základní list'!$A:$A,0),1)+1)</f>
        <v>7</v>
      </c>
      <c r="M23" s="47" t="str">
        <f>INDEX('2. závod'!$A:$BX,$J23+5,INDEX('Základní list'!$B:$B,MATCH($I23,'Základní list'!$A:$A,0),1)-2)</f>
        <v>Ambroz Josef</v>
      </c>
      <c r="N23" s="55">
        <f>INDEX('2. závod'!$A:$BX,$J23+5,INDEX('Základní list'!$B:$B,MATCH($I23,'Základní list'!$A:$A,0),1)-1)</f>
      </c>
    </row>
    <row r="24" spans="2:14" ht="31.5" customHeight="1">
      <c r="B24" s="43">
        <v>16</v>
      </c>
      <c r="C24" s="41" t="s">
        <v>56</v>
      </c>
      <c r="D24" s="41">
        <v>3</v>
      </c>
      <c r="E24" s="44">
        <f>INDEX('1. závod'!$A:$BX,$D24+5,INDEX('Základní list'!$B:$B,MATCH($C24,'Základní list'!$A:$A,0),1))</f>
        <v>1344</v>
      </c>
      <c r="F24" s="44">
        <f>INDEX('1. závod'!$A:$BX,$D24+5,INDEX('Základní list'!$B:$B,MATCH($C24,'Základní list'!$A:$A,0),1)+1)</f>
        <v>2</v>
      </c>
      <c r="G24" s="47" t="str">
        <f>INDEX('1. závod'!$A:$BX,$D24+5,INDEX('Základní list'!$B:$B,MATCH($C24,'Základní list'!$A:$A,0),1)-2)</f>
        <v>Průša Vladimír</v>
      </c>
      <c r="H24" s="54">
        <f>INDEX('1. závod'!$A:$BX,$D24+5,INDEX('Základní list'!$B:$B,MATCH($C24,'Základní list'!$A:$A,0),1)-1)</f>
      </c>
      <c r="I24" s="41" t="s">
        <v>56</v>
      </c>
      <c r="J24" s="41">
        <v>3</v>
      </c>
      <c r="K24" s="44">
        <f>INDEX('2. závod'!$A:$BX,$J24+5,INDEX('Základní list'!$B:$B,MATCH($I24,'Základní list'!$A:$A,0),1))</f>
        <v>921</v>
      </c>
      <c r="L24" s="44">
        <f>INDEX('2. závod'!$A:$BX,$J24+5,INDEX('Základní list'!$B:$B,MATCH($I24,'Základní list'!$A:$A,0),1)+1)</f>
        <v>4</v>
      </c>
      <c r="M24" s="47" t="str">
        <f>INDEX('2. závod'!$A:$BX,$J24+5,INDEX('Základní list'!$B:$B,MATCH($I24,'Základní list'!$A:$A,0),1)-2)</f>
        <v>Pykal Aleš</v>
      </c>
      <c r="N24" s="55">
        <f>INDEX('2. závod'!$A:$BX,$J24+5,INDEX('Základní list'!$B:$B,MATCH($I24,'Základní list'!$A:$A,0),1)-1)</f>
      </c>
    </row>
    <row r="25" spans="2:14" ht="31.5" customHeight="1">
      <c r="B25" s="43">
        <v>17</v>
      </c>
      <c r="C25" s="41" t="s">
        <v>56</v>
      </c>
      <c r="D25" s="41">
        <v>4</v>
      </c>
      <c r="E25" s="44">
        <f>INDEX('1. závod'!$A:$BX,$D25+5,INDEX('Základní list'!$B:$B,MATCH($C25,'Základní list'!$A:$A,0),1))</f>
        <v>844</v>
      </c>
      <c r="F25" s="44">
        <f>INDEX('1. závod'!$A:$BX,$D25+5,INDEX('Základní list'!$B:$B,MATCH($C25,'Základní list'!$A:$A,0),1)+1)</f>
        <v>5</v>
      </c>
      <c r="G25" s="47" t="str">
        <f>INDEX('1. závod'!$A:$BX,$D25+5,INDEX('Základní list'!$B:$B,MATCH($C25,'Základní list'!$A:$A,0),1)-2)</f>
        <v>Jakubčík Roman</v>
      </c>
      <c r="H25" s="54">
        <f>INDEX('1. závod'!$A:$BX,$D25+5,INDEX('Základní list'!$B:$B,MATCH($C25,'Základní list'!$A:$A,0),1)-1)</f>
      </c>
      <c r="I25" s="41" t="s">
        <v>56</v>
      </c>
      <c r="J25" s="41">
        <v>4</v>
      </c>
      <c r="K25" s="44">
        <f>INDEX('2. závod'!$A:$BX,$J25+5,INDEX('Základní list'!$B:$B,MATCH($I25,'Základní list'!$A:$A,0),1))</f>
        <v>711</v>
      </c>
      <c r="L25" s="44">
        <f>INDEX('2. závod'!$A:$BX,$J25+5,INDEX('Základní list'!$B:$B,MATCH($I25,'Základní list'!$A:$A,0),1)+1)</f>
        <v>5</v>
      </c>
      <c r="M25" s="47" t="str">
        <f>INDEX('2. závod'!$A:$BX,$J25+5,INDEX('Základní list'!$B:$B,MATCH($I25,'Základní list'!$A:$A,0),1)-2)</f>
        <v>Vik Marek</v>
      </c>
      <c r="N25" s="55">
        <f>INDEX('2. závod'!$A:$BX,$J25+5,INDEX('Základní list'!$B:$B,MATCH($I25,'Základní list'!$A:$A,0),1)-1)</f>
      </c>
    </row>
    <row r="26" spans="2:14" ht="31.5" customHeight="1">
      <c r="B26" s="43">
        <v>18</v>
      </c>
      <c r="C26" s="41" t="s">
        <v>56</v>
      </c>
      <c r="D26" s="41">
        <v>5</v>
      </c>
      <c r="E26" s="44">
        <f>INDEX('1. závod'!$A:$BX,$D26+5,INDEX('Základní list'!$B:$B,MATCH($C26,'Základní list'!$A:$A,0),1))</f>
        <v>924</v>
      </c>
      <c r="F26" s="44">
        <f>INDEX('1. závod'!$A:$BX,$D26+5,INDEX('Základní list'!$B:$B,MATCH($C26,'Základní list'!$A:$A,0),1)+1)</f>
        <v>4</v>
      </c>
      <c r="G26" s="47" t="str">
        <f>INDEX('1. závod'!$A:$BX,$D26+5,INDEX('Základní list'!$B:$B,MATCH($C26,'Základní list'!$A:$A,0),1)-2)</f>
        <v>Voda Radek</v>
      </c>
      <c r="H26" s="54">
        <f>INDEX('1. závod'!$A:$BX,$D26+5,INDEX('Základní list'!$B:$B,MATCH($C26,'Základní list'!$A:$A,0),1)-1)</f>
      </c>
      <c r="I26" s="41" t="s">
        <v>56</v>
      </c>
      <c r="J26" s="41">
        <v>5</v>
      </c>
      <c r="K26" s="44">
        <f>INDEX('2. závod'!$A:$BX,$J26+5,INDEX('Základní list'!$B:$B,MATCH($I26,'Základní list'!$A:$A,0),1))</f>
        <v>975</v>
      </c>
      <c r="L26" s="44">
        <f>INDEX('2. závod'!$A:$BX,$J26+5,INDEX('Základní list'!$B:$B,MATCH($I26,'Základní list'!$A:$A,0),1)+1)</f>
        <v>3</v>
      </c>
      <c r="M26" s="47" t="str">
        <f>INDEX('2. závod'!$A:$BX,$J26+5,INDEX('Základní list'!$B:$B,MATCH($I26,'Základní list'!$A:$A,0),1)-2)</f>
        <v>Tomeček Michal</v>
      </c>
      <c r="N26" s="55">
        <f>INDEX('2. závod'!$A:$BX,$J26+5,INDEX('Základní list'!$B:$B,MATCH($I26,'Základní list'!$A:$A,0),1)-1)</f>
      </c>
    </row>
    <row r="27" spans="2:14" ht="31.5" customHeight="1">
      <c r="B27" s="43">
        <v>19</v>
      </c>
      <c r="C27" s="41" t="s">
        <v>56</v>
      </c>
      <c r="D27" s="41">
        <v>6</v>
      </c>
      <c r="E27" s="44">
        <f>INDEX('1. závod'!$A:$BX,$D27+5,INDEX('Základní list'!$B:$B,MATCH($C27,'Základní list'!$A:$A,0),1))</f>
        <v>1303</v>
      </c>
      <c r="F27" s="44">
        <f>INDEX('1. závod'!$A:$BX,$D27+5,INDEX('Základní list'!$B:$B,MATCH($C27,'Základní list'!$A:$A,0),1)+1)</f>
        <v>3</v>
      </c>
      <c r="G27" s="47" t="str">
        <f>INDEX('1. závod'!$A:$BX,$D27+5,INDEX('Základní list'!$B:$B,MATCH($C27,'Základní list'!$A:$A,0),1)-2)</f>
        <v>Řehulka Patrik</v>
      </c>
      <c r="H27" s="54">
        <f>INDEX('1. závod'!$A:$BX,$D27+5,INDEX('Základní list'!$B:$B,MATCH($C27,'Základní list'!$A:$A,0),1)-1)</f>
      </c>
      <c r="I27" s="41" t="s">
        <v>56</v>
      </c>
      <c r="J27" s="41">
        <v>6</v>
      </c>
      <c r="K27" s="44">
        <f>INDEX('2. závod'!$A:$BX,$J27+5,INDEX('Základní list'!$B:$B,MATCH($I27,'Základní list'!$A:$A,0),1))</f>
        <v>1288</v>
      </c>
      <c r="L27" s="44">
        <f>INDEX('2. závod'!$A:$BX,$J27+5,INDEX('Základní list'!$B:$B,MATCH($I27,'Základní list'!$A:$A,0),1)+1)</f>
        <v>1</v>
      </c>
      <c r="M27" s="47" t="str">
        <f>INDEX('2. závod'!$A:$BX,$J27+5,INDEX('Základní list'!$B:$B,MATCH($I27,'Základní list'!$A:$A,0),1)-2)</f>
        <v>Řehulka Patrik</v>
      </c>
      <c r="N27" s="55">
        <f>INDEX('2. závod'!$A:$BX,$J27+5,INDEX('Základní list'!$B:$B,MATCH($I27,'Základní list'!$A:$A,0),1)-1)</f>
      </c>
    </row>
    <row r="28" spans="2:14" ht="31.5" customHeight="1">
      <c r="B28" s="43">
        <v>20</v>
      </c>
      <c r="C28" s="41" t="s">
        <v>56</v>
      </c>
      <c r="D28" s="41">
        <v>7</v>
      </c>
      <c r="E28" s="44">
        <f>INDEX('1. závod'!$A:$BX,$D28+5,INDEX('Základní list'!$B:$B,MATCH($C28,'Základní list'!$A:$A,0),1))</f>
        <v>782</v>
      </c>
      <c r="F28" s="44">
        <f>INDEX('1. závod'!$A:$BX,$D28+5,INDEX('Základní list'!$B:$B,MATCH($C28,'Základní list'!$A:$A,0),1)+1)</f>
        <v>7</v>
      </c>
      <c r="G28" s="47" t="str">
        <f>INDEX('1. závod'!$A:$BX,$D28+5,INDEX('Základní list'!$B:$B,MATCH($C28,'Základní list'!$A:$A,0),1)-2)</f>
        <v>Haflant Zdeněk</v>
      </c>
      <c r="H28" s="54">
        <f>INDEX('1. závod'!$A:$BX,$D28+5,INDEX('Základní list'!$B:$B,MATCH($C28,'Základní list'!$A:$A,0),1)-1)</f>
      </c>
      <c r="I28" s="41" t="s">
        <v>56</v>
      </c>
      <c r="J28" s="41">
        <v>7</v>
      </c>
      <c r="K28" s="44">
        <f>INDEX('2. závod'!$A:$BX,$J28+5,INDEX('Základní list'!$B:$B,MATCH($I28,'Základní list'!$A:$A,0),1))</f>
        <v>996</v>
      </c>
      <c r="L28" s="44">
        <f>INDEX('2. závod'!$A:$BX,$J28+5,INDEX('Základní list'!$B:$B,MATCH($I28,'Základní list'!$A:$A,0),1)+1)</f>
        <v>2</v>
      </c>
      <c r="M28" s="47" t="str">
        <f>INDEX('2. závod'!$A:$BX,$J28+5,INDEX('Základní list'!$B:$B,MATCH($I28,'Základní list'!$A:$A,0),1)-2)</f>
        <v>Průša Vladimír</v>
      </c>
      <c r="N28" s="55">
        <f>INDEX('2. závod'!$A:$BX,$J28+5,INDEX('Základní list'!$B:$B,MATCH($I28,'Základní list'!$A:$A,0),1)-1)</f>
      </c>
    </row>
    <row r="29" spans="2:14" ht="31.5" customHeight="1" hidden="1">
      <c r="B29" s="43">
        <v>21</v>
      </c>
      <c r="C29" s="41" t="s">
        <v>56</v>
      </c>
      <c r="D29" s="41">
        <v>8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56</v>
      </c>
      <c r="J29" s="41">
        <v>8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 hidden="1">
      <c r="B30" s="43">
        <v>22</v>
      </c>
      <c r="C30" s="41" t="s">
        <v>56</v>
      </c>
      <c r="D30" s="41">
        <v>9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56</v>
      </c>
      <c r="J30" s="41">
        <v>9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 hidden="1">
      <c r="B31" s="43">
        <v>23</v>
      </c>
      <c r="C31" s="41" t="s">
        <v>56</v>
      </c>
      <c r="D31" s="41">
        <v>10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56</v>
      </c>
      <c r="J31" s="41">
        <v>10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 hidden="1">
      <c r="B32" s="43">
        <v>24</v>
      </c>
      <c r="C32" s="41" t="s">
        <v>56</v>
      </c>
      <c r="D32" s="41">
        <v>11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56</v>
      </c>
      <c r="J32" s="41">
        <v>11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1:14" ht="31.5" customHeight="1" hidden="1">
      <c r="A33" s="91"/>
      <c r="B33" s="43">
        <v>25</v>
      </c>
      <c r="C33" s="41" t="s">
        <v>56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56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 hidden="1">
      <c r="B34" s="43">
        <v>26</v>
      </c>
      <c r="C34" s="41" t="s">
        <v>56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56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 hidden="1">
      <c r="B35" s="43">
        <v>23</v>
      </c>
      <c r="C35" s="41" t="s">
        <v>56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56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 hidden="1">
      <c r="B36" s="43">
        <v>24</v>
      </c>
      <c r="C36" s="41" t="s">
        <v>56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56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 hidden="1">
      <c r="A37" s="91"/>
      <c r="B37" s="43">
        <v>25</v>
      </c>
      <c r="C37" s="41" t="s">
        <v>56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56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 hidden="1">
      <c r="B38" s="43">
        <v>26</v>
      </c>
      <c r="C38" s="41" t="s">
        <v>56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56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57</v>
      </c>
      <c r="D39" s="41">
        <v>1</v>
      </c>
      <c r="E39" s="44">
        <f>INDEX('1. závod'!$A:$BX,$D39+5,INDEX('Základní list'!$B:$B,MATCH($C39,'Základní list'!$A:$A,0),1))</f>
        <v>323</v>
      </c>
      <c r="F39" s="44">
        <f>INDEX('1. závod'!$A:$BX,$D39+5,INDEX('Základní list'!$B:$B,MATCH($C39,'Základní list'!$A:$A,0),1)+1)</f>
        <v>7</v>
      </c>
      <c r="G39" s="47" t="str">
        <f>INDEX('1. závod'!$A:$BX,$D39+5,INDEX('Základní list'!$B:$B,MATCH($C39,'Základní list'!$A:$A,0),1)-2)</f>
        <v>Kopřiva Pavel</v>
      </c>
      <c r="H39" s="54">
        <f>INDEX('1. závod'!$A:$BX,$D39+5,INDEX('Základní list'!$B:$B,MATCH($C39,'Základní list'!$A:$A,0),1)-1)</f>
      </c>
      <c r="I39" s="41" t="s">
        <v>57</v>
      </c>
      <c r="J39" s="41">
        <v>1</v>
      </c>
      <c r="K39" s="44">
        <f>INDEX('2. závod'!$A:$BX,$J39+5,INDEX('Základní list'!$B:$B,MATCH($I39,'Základní list'!$A:$A,0),1))</f>
        <v>1262</v>
      </c>
      <c r="L39" s="44">
        <f>INDEX('2. závod'!$A:$BX,$J39+5,INDEX('Základní list'!$B:$B,MATCH($I39,'Základní list'!$A:$A,0),1)+1)</f>
        <v>3</v>
      </c>
      <c r="M39" s="47" t="str">
        <f>INDEX('2. závod'!$A:$BX,$J39+5,INDEX('Základní list'!$B:$B,MATCH($I39,'Základní list'!$A:$A,0),1)-2)</f>
        <v>Reim Martin</v>
      </c>
      <c r="N39" s="55">
        <f>INDEX('2. závod'!$A:$BX,$J39+5,INDEX('Základní list'!$B:$B,MATCH($I39,'Základní list'!$A:$A,0),1)-1)</f>
      </c>
    </row>
    <row r="40" spans="2:14" ht="31.5" customHeight="1">
      <c r="B40" s="43">
        <v>28</v>
      </c>
      <c r="C40" s="41" t="s">
        <v>57</v>
      </c>
      <c r="D40" s="41">
        <v>2</v>
      </c>
      <c r="E40" s="44">
        <f>INDEX('1. závod'!$A:$BX,$D40+5,INDEX('Základní list'!$B:$B,MATCH($C40,'Základní list'!$A:$A,0),1))</f>
        <v>1129</v>
      </c>
      <c r="F40" s="44">
        <f>INDEX('1. závod'!$A:$BX,$D40+5,INDEX('Základní list'!$B:$B,MATCH($C40,'Základní list'!$A:$A,0),1)+1)</f>
        <v>3</v>
      </c>
      <c r="G40" s="47" t="str">
        <f>INDEX('1. závod'!$A:$BX,$D40+5,INDEX('Základní list'!$B:$B,MATCH($C40,'Základní list'!$A:$A,0),1)-2)</f>
        <v>Pykal Aleš</v>
      </c>
      <c r="H40" s="54">
        <f>INDEX('1. závod'!$A:$BX,$D40+5,INDEX('Základní list'!$B:$B,MATCH($C40,'Základní list'!$A:$A,0),1)-1)</f>
      </c>
      <c r="I40" s="41" t="s">
        <v>57</v>
      </c>
      <c r="J40" s="41">
        <v>2</v>
      </c>
      <c r="K40" s="44">
        <f>INDEX('2. závod'!$A:$BX,$J40+5,INDEX('Základní list'!$B:$B,MATCH($I40,'Základní list'!$A:$A,0),1))</f>
        <v>1427</v>
      </c>
      <c r="L40" s="44">
        <f>INDEX('2. závod'!$A:$BX,$J40+5,INDEX('Základní list'!$B:$B,MATCH($I40,'Základní list'!$A:$A,0),1)+1)</f>
        <v>2</v>
      </c>
      <c r="M40" s="47" t="str">
        <f>INDEX('2. závod'!$A:$BX,$J40+5,INDEX('Základní list'!$B:$B,MATCH($I40,'Základní list'!$A:$A,0),1)-2)</f>
        <v>Lakoš Gustav</v>
      </c>
      <c r="N40" s="55">
        <f>INDEX('2. závod'!$A:$BX,$J40+5,INDEX('Základní list'!$B:$B,MATCH($I40,'Základní list'!$A:$A,0),1)-1)</f>
      </c>
    </row>
    <row r="41" spans="2:14" ht="31.5" customHeight="1">
      <c r="B41" s="43">
        <v>29</v>
      </c>
      <c r="C41" s="41" t="s">
        <v>57</v>
      </c>
      <c r="D41" s="41">
        <v>3</v>
      </c>
      <c r="E41" s="44">
        <f>INDEX('1. závod'!$A:$BX,$D41+5,INDEX('Základní list'!$B:$B,MATCH($C41,'Základní list'!$A:$A,0),1))</f>
        <v>1783</v>
      </c>
      <c r="F41" s="44">
        <f>INDEX('1. závod'!$A:$BX,$D41+5,INDEX('Základní list'!$B:$B,MATCH($C41,'Základní list'!$A:$A,0),1)+1)</f>
        <v>1</v>
      </c>
      <c r="G41" s="47" t="str">
        <f>INDEX('1. závod'!$A:$BX,$D41+5,INDEX('Základní list'!$B:$B,MATCH($C41,'Základní list'!$A:$A,0),1)-2)</f>
        <v>Valda Martin</v>
      </c>
      <c r="H41" s="54">
        <f>INDEX('1. závod'!$A:$BX,$D41+5,INDEX('Základní list'!$B:$B,MATCH($C41,'Základní list'!$A:$A,0),1)-1)</f>
      </c>
      <c r="I41" s="41" t="s">
        <v>57</v>
      </c>
      <c r="J41" s="41">
        <v>3</v>
      </c>
      <c r="K41" s="44">
        <f>INDEX('2. závod'!$A:$BX,$J41+5,INDEX('Základní list'!$B:$B,MATCH($I41,'Základní list'!$A:$A,0),1))</f>
        <v>1494</v>
      </c>
      <c r="L41" s="44">
        <f>INDEX('2. závod'!$A:$BX,$J41+5,INDEX('Základní list'!$B:$B,MATCH($I41,'Základní list'!$A:$A,0),1)+1)</f>
        <v>1</v>
      </c>
      <c r="M41" s="47" t="str">
        <f>INDEX('2. závod'!$A:$BX,$J41+5,INDEX('Základní list'!$B:$B,MATCH($I41,'Základní list'!$A:$A,0),1)-2)</f>
        <v>Pavka Martin</v>
      </c>
      <c r="N41" s="55">
        <f>INDEX('2. závod'!$A:$BX,$J41+5,INDEX('Základní list'!$B:$B,MATCH($I41,'Základní list'!$A:$A,0),1)-1)</f>
      </c>
    </row>
    <row r="42" spans="2:14" ht="31.5" customHeight="1">
      <c r="B42" s="43">
        <v>30</v>
      </c>
      <c r="C42" s="41" t="s">
        <v>57</v>
      </c>
      <c r="D42" s="41">
        <v>4</v>
      </c>
      <c r="E42" s="44">
        <f>INDEX('1. závod'!$A:$BX,$D42+5,INDEX('Základní list'!$B:$B,MATCH($C42,'Základní list'!$A:$A,0),1))</f>
        <v>967</v>
      </c>
      <c r="F42" s="44">
        <f>INDEX('1. závod'!$A:$BX,$D42+5,INDEX('Základní list'!$B:$B,MATCH($C42,'Základní list'!$A:$A,0),1)+1)</f>
        <v>4</v>
      </c>
      <c r="G42" s="47" t="str">
        <f>INDEX('1. závod'!$A:$BX,$D42+5,INDEX('Základní list'!$B:$B,MATCH($C42,'Základní list'!$A:$A,0),1)-2)</f>
        <v>Olšan Jakub</v>
      </c>
      <c r="H42" s="54">
        <f>INDEX('1. závod'!$A:$BX,$D42+5,INDEX('Základní list'!$B:$B,MATCH($C42,'Základní list'!$A:$A,0),1)-1)</f>
      </c>
      <c r="I42" s="41" t="s">
        <v>57</v>
      </c>
      <c r="J42" s="41">
        <v>4</v>
      </c>
      <c r="K42" s="44">
        <f>INDEX('2. závod'!$A:$BX,$J42+5,INDEX('Základní list'!$B:$B,MATCH($I42,'Základní list'!$A:$A,0),1))</f>
        <v>936</v>
      </c>
      <c r="L42" s="44">
        <f>INDEX('2. závod'!$A:$BX,$J42+5,INDEX('Základní list'!$B:$B,MATCH($I42,'Základní list'!$A:$A,0),1)+1)</f>
        <v>4</v>
      </c>
      <c r="M42" s="47" t="str">
        <f>INDEX('2. závod'!$A:$BX,$J42+5,INDEX('Základní list'!$B:$B,MATCH($I42,'Základní list'!$A:$A,0),1)-2)</f>
        <v>Bartes Petr</v>
      </c>
      <c r="N42" s="55">
        <f>INDEX('2. závod'!$A:$BX,$J42+5,INDEX('Základní list'!$B:$B,MATCH($I42,'Základní list'!$A:$A,0),1)-1)</f>
      </c>
    </row>
    <row r="43" spans="2:14" ht="31.5" customHeight="1">
      <c r="B43" s="43">
        <v>31</v>
      </c>
      <c r="C43" s="41" t="s">
        <v>57</v>
      </c>
      <c r="D43" s="41">
        <v>5</v>
      </c>
      <c r="E43" s="44">
        <f>INDEX('1. závod'!$A:$BX,$D43+5,INDEX('Základní list'!$B:$B,MATCH($C43,'Základní list'!$A:$A,0),1))</f>
        <v>922</v>
      </c>
      <c r="F43" s="44">
        <f>INDEX('1. závod'!$A:$BX,$D43+5,INDEX('Základní list'!$B:$B,MATCH($C43,'Základní list'!$A:$A,0),1)+1)</f>
        <v>5</v>
      </c>
      <c r="G43" s="47" t="str">
        <f>INDEX('1. závod'!$A:$BX,$D43+5,INDEX('Základní list'!$B:$B,MATCH($C43,'Základní list'!$A:$A,0),1)-2)</f>
        <v>Mais Jan</v>
      </c>
      <c r="H43" s="54">
        <f>INDEX('1. závod'!$A:$BX,$D43+5,INDEX('Základní list'!$B:$B,MATCH($C43,'Základní list'!$A:$A,0),1)-1)</f>
      </c>
      <c r="I43" s="41" t="s">
        <v>57</v>
      </c>
      <c r="J43" s="41">
        <v>5</v>
      </c>
      <c r="K43" s="44">
        <f>INDEX('2. závod'!$A:$BX,$J43+5,INDEX('Základní list'!$B:$B,MATCH($I43,'Základní list'!$A:$A,0),1))</f>
        <v>844</v>
      </c>
      <c r="L43" s="44">
        <f>INDEX('2. závod'!$A:$BX,$J43+5,INDEX('Základní list'!$B:$B,MATCH($I43,'Základní list'!$A:$A,0),1)+1)</f>
        <v>5</v>
      </c>
      <c r="M43" s="47" t="str">
        <f>INDEX('2. závod'!$A:$BX,$J43+5,INDEX('Základní list'!$B:$B,MATCH($I43,'Základní list'!$A:$A,0),1)-2)</f>
        <v>Olšan Jakub</v>
      </c>
      <c r="N43" s="55">
        <f>INDEX('2. závod'!$A:$BX,$J43+5,INDEX('Základní list'!$B:$B,MATCH($I43,'Základní list'!$A:$A,0),1)-1)</f>
      </c>
    </row>
    <row r="44" spans="2:14" ht="31.5" customHeight="1">
      <c r="B44" s="43">
        <v>32</v>
      </c>
      <c r="C44" s="41" t="s">
        <v>57</v>
      </c>
      <c r="D44" s="41">
        <v>6</v>
      </c>
      <c r="E44" s="44">
        <f>INDEX('1. závod'!$A:$BX,$D44+5,INDEX('Základní list'!$B:$B,MATCH($C44,'Základní list'!$A:$A,0),1))</f>
        <v>757</v>
      </c>
      <c r="F44" s="44">
        <f>INDEX('1. závod'!$A:$BX,$D44+5,INDEX('Základní list'!$B:$B,MATCH($C44,'Základní list'!$A:$A,0),1)+1)</f>
        <v>6</v>
      </c>
      <c r="G44" s="47" t="str">
        <f>INDEX('1. závod'!$A:$BX,$D44+5,INDEX('Základní list'!$B:$B,MATCH($C44,'Základní list'!$A:$A,0),1)-2)</f>
        <v>Ambroz Josef</v>
      </c>
      <c r="H44" s="54">
        <f>INDEX('1. závod'!$A:$BX,$D44+5,INDEX('Základní list'!$B:$B,MATCH($C44,'Základní list'!$A:$A,0),1)-1)</f>
      </c>
      <c r="I44" s="41" t="s">
        <v>57</v>
      </c>
      <c r="J44" s="41">
        <v>6</v>
      </c>
      <c r="K44" s="44">
        <f>INDEX('2. závod'!$A:$BX,$J44+5,INDEX('Základní list'!$B:$B,MATCH($I44,'Základní list'!$A:$A,0),1))</f>
        <v>100</v>
      </c>
      <c r="L44" s="44">
        <f>INDEX('2. závod'!$A:$BX,$J44+5,INDEX('Základní list'!$B:$B,MATCH($I44,'Základní list'!$A:$A,0),1)+1)</f>
        <v>7</v>
      </c>
      <c r="M44" s="47" t="str">
        <f>INDEX('2. závod'!$A:$BX,$J44+5,INDEX('Základní list'!$B:$B,MATCH($I44,'Základní list'!$A:$A,0),1)-2)</f>
        <v>Kopřiva Pavel</v>
      </c>
      <c r="N44" s="55">
        <f>INDEX('2. závod'!$A:$BX,$J44+5,INDEX('Základní list'!$B:$B,MATCH($I44,'Základní list'!$A:$A,0),1)-1)</f>
      </c>
    </row>
    <row r="45" spans="2:14" ht="31.5" customHeight="1">
      <c r="B45" s="43">
        <v>33</v>
      </c>
      <c r="C45" s="41" t="s">
        <v>57</v>
      </c>
      <c r="D45" s="41">
        <v>7</v>
      </c>
      <c r="E45" s="44">
        <f>INDEX('1. závod'!$A:$BX,$D45+5,INDEX('Základní list'!$B:$B,MATCH($C45,'Základní list'!$A:$A,0),1))</f>
        <v>1217</v>
      </c>
      <c r="F45" s="44">
        <f>INDEX('1. závod'!$A:$BX,$D45+5,INDEX('Základní list'!$B:$B,MATCH($C45,'Základní list'!$A:$A,0),1)+1)</f>
        <v>2</v>
      </c>
      <c r="G45" s="47" t="str">
        <f>INDEX('1. závod'!$A:$BX,$D45+5,INDEX('Základní list'!$B:$B,MATCH($C45,'Základní list'!$A:$A,0),1)-2)</f>
        <v>Žalud Olda</v>
      </c>
      <c r="H45" s="54">
        <f>INDEX('1. závod'!$A:$BX,$D45+5,INDEX('Základní list'!$B:$B,MATCH($C45,'Základní list'!$A:$A,0),1)-1)</f>
      </c>
      <c r="I45" s="41" t="s">
        <v>57</v>
      </c>
      <c r="J45" s="41">
        <v>7</v>
      </c>
      <c r="K45" s="44">
        <f>INDEX('2. závod'!$A:$BX,$J45+5,INDEX('Základní list'!$B:$B,MATCH($I45,'Základní list'!$A:$A,0),1))</f>
        <v>662</v>
      </c>
      <c r="L45" s="44">
        <f>INDEX('2. závod'!$A:$BX,$J45+5,INDEX('Základní list'!$B:$B,MATCH($I45,'Základní list'!$A:$A,0),1)+1)</f>
        <v>6</v>
      </c>
      <c r="M45" s="47" t="str">
        <f>INDEX('2. závod'!$A:$BX,$J45+5,INDEX('Základní list'!$B:$B,MATCH($I45,'Základní list'!$A:$A,0),1)-2)</f>
        <v>Voda Radek</v>
      </c>
      <c r="N45" s="55">
        <f>INDEX('2. závod'!$A:$BX,$J45+5,INDEX('Základní list'!$B:$B,MATCH($I45,'Základní list'!$A:$A,0),1)-1)</f>
      </c>
    </row>
    <row r="46" spans="2:14" ht="31.5" customHeight="1" hidden="1">
      <c r="B46" s="43">
        <v>34</v>
      </c>
      <c r="C46" s="41" t="s">
        <v>57</v>
      </c>
      <c r="D46" s="41">
        <v>8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57</v>
      </c>
      <c r="J46" s="41">
        <v>8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 hidden="1">
      <c r="B47" s="43">
        <v>35</v>
      </c>
      <c r="C47" s="41" t="s">
        <v>57</v>
      </c>
      <c r="D47" s="41">
        <v>9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57</v>
      </c>
      <c r="J47" s="41">
        <v>9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 hidden="1">
      <c r="B48" s="43">
        <v>36</v>
      </c>
      <c r="C48" s="41" t="s">
        <v>57</v>
      </c>
      <c r="D48" s="41">
        <v>10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57</v>
      </c>
      <c r="J48" s="41">
        <v>10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 hidden="1">
      <c r="B49" s="43">
        <v>37</v>
      </c>
      <c r="C49" s="41" t="s">
        <v>57</v>
      </c>
      <c r="D49" s="41">
        <v>11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57</v>
      </c>
      <c r="J49" s="41">
        <v>11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 hidden="1">
      <c r="B50" s="43">
        <v>38</v>
      </c>
      <c r="C50" s="41" t="s">
        <v>57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57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 hidden="1">
      <c r="B51" s="43">
        <v>39</v>
      </c>
      <c r="C51" s="41" t="s">
        <v>57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57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 hidden="1">
      <c r="B52" s="43">
        <v>36</v>
      </c>
      <c r="C52" s="41" t="s">
        <v>57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57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 hidden="1">
      <c r="B53" s="43">
        <v>37</v>
      </c>
      <c r="C53" s="41" t="s">
        <v>57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57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 hidden="1">
      <c r="B54" s="43">
        <v>38</v>
      </c>
      <c r="C54" s="41" t="s">
        <v>57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57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 hidden="1">
      <c r="B55" s="43">
        <v>39</v>
      </c>
      <c r="C55" s="41" t="s">
        <v>57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57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40</v>
      </c>
      <c r="C56" s="41" t="s">
        <v>58</v>
      </c>
      <c r="D56" s="41">
        <v>1</v>
      </c>
      <c r="E56" s="44">
        <f>INDEX('1. závod'!$A:$BX,$D56+5,INDEX('Základní list'!$B:$B,MATCH($C56,'Základní list'!$A:$A,0),1))</f>
        <v>1151</v>
      </c>
      <c r="F56" s="44">
        <f>INDEX('1. závod'!$A:$BX,$D56+5,INDEX('Základní list'!$B:$B,MATCH($C56,'Základní list'!$A:$A,0),1)+1)</f>
        <v>5</v>
      </c>
      <c r="G56" s="47" t="str">
        <f>INDEX('1. závod'!$A:$BX,$D56+5,INDEX('Základní list'!$B:$B,MATCH($C56,'Základní list'!$A:$A,0),1)-2)</f>
        <v>Tomeček Michal</v>
      </c>
      <c r="H56" s="54">
        <f>INDEX('1. závod'!$A:$BX,$D56+5,INDEX('Základní list'!$B:$B,MATCH($C56,'Základní list'!$A:$A,0),1)-1)</f>
      </c>
      <c r="I56" s="41" t="s">
        <v>58</v>
      </c>
      <c r="J56" s="41">
        <v>1</v>
      </c>
      <c r="K56" s="44">
        <f>INDEX('2. závod'!$A:$BX,$J56+5,INDEX('Základní list'!$B:$B,MATCH($I56,'Základní list'!$A:$A,0),1))</f>
        <v>896</v>
      </c>
      <c r="L56" s="44">
        <f>INDEX('2. závod'!$A:$BX,$J56+5,INDEX('Základní list'!$B:$B,MATCH($I56,'Základní list'!$A:$A,0),1)+1)</f>
        <v>6</v>
      </c>
      <c r="M56" s="47" t="str">
        <f>INDEX('2. závod'!$A:$BX,$J56+5,INDEX('Základní list'!$B:$B,MATCH($I56,'Základní list'!$A:$A,0),1)-2)</f>
        <v>Jakubčík Roman</v>
      </c>
      <c r="N56" s="55">
        <f>INDEX('2. závod'!$A:$BX,$J56+5,INDEX('Základní list'!$B:$B,MATCH($I56,'Základní list'!$A:$A,0),1)-1)</f>
      </c>
    </row>
    <row r="57" spans="2:14" ht="31.5" customHeight="1">
      <c r="B57" s="43">
        <v>41</v>
      </c>
      <c r="C57" s="41" t="s">
        <v>58</v>
      </c>
      <c r="D57" s="41">
        <v>2</v>
      </c>
      <c r="E57" s="44">
        <f>INDEX('1. závod'!$A:$BX,$D57+5,INDEX('Základní list'!$B:$B,MATCH($C57,'Základní list'!$A:$A,0),1))</f>
        <v>1735</v>
      </c>
      <c r="F57" s="44">
        <f>INDEX('1. závod'!$A:$BX,$D57+5,INDEX('Základní list'!$B:$B,MATCH($C57,'Základní list'!$A:$A,0),1)+1)</f>
        <v>3</v>
      </c>
      <c r="G57" s="47" t="str">
        <f>INDEX('1. závod'!$A:$BX,$D57+5,INDEX('Základní list'!$B:$B,MATCH($C57,'Základní list'!$A:$A,0),1)-2)</f>
        <v>Pospíšil Radek</v>
      </c>
      <c r="H57" s="54">
        <f>INDEX('1. závod'!$A:$BX,$D57+5,INDEX('Základní list'!$B:$B,MATCH($C57,'Základní list'!$A:$A,0),1)-1)</f>
      </c>
      <c r="I57" s="41" t="s">
        <v>58</v>
      </c>
      <c r="J57" s="41">
        <v>2</v>
      </c>
      <c r="K57" s="44">
        <f>INDEX('2. závod'!$A:$BX,$J57+5,INDEX('Základní list'!$B:$B,MATCH($I57,'Základní list'!$A:$A,0),1))</f>
        <v>1728</v>
      </c>
      <c r="L57" s="44">
        <f>INDEX('2. závod'!$A:$BX,$J57+5,INDEX('Základní list'!$B:$B,MATCH($I57,'Základní list'!$A:$A,0),1)+1)</f>
        <v>3</v>
      </c>
      <c r="M57" s="47" t="str">
        <f>INDEX('2. závod'!$A:$BX,$J57+5,INDEX('Základní list'!$B:$B,MATCH($I57,'Základní list'!$A:$A,0),1)-2)</f>
        <v>Mais Jan</v>
      </c>
      <c r="N57" s="55">
        <f>INDEX('2. závod'!$A:$BX,$J57+5,INDEX('Základní list'!$B:$B,MATCH($I57,'Základní list'!$A:$A,0),1)-1)</f>
      </c>
    </row>
    <row r="58" spans="2:14" ht="31.5" customHeight="1">
      <c r="B58" s="43">
        <v>42</v>
      </c>
      <c r="C58" s="41" t="s">
        <v>58</v>
      </c>
      <c r="D58" s="41">
        <v>3</v>
      </c>
      <c r="E58" s="44">
        <f>INDEX('1. závod'!$A:$BX,$D58+5,INDEX('Základní list'!$B:$B,MATCH($C58,'Základní list'!$A:$A,0),1))</f>
        <v>1198</v>
      </c>
      <c r="F58" s="44">
        <f>INDEX('1. závod'!$A:$BX,$D58+5,INDEX('Základní list'!$B:$B,MATCH($C58,'Základní list'!$A:$A,0),1)+1)</f>
        <v>4</v>
      </c>
      <c r="G58" s="47" t="str">
        <f>INDEX('1. závod'!$A:$BX,$D58+5,INDEX('Základní list'!$B:$B,MATCH($C58,'Základní list'!$A:$A,0),1)-2)</f>
        <v>Jura Martin</v>
      </c>
      <c r="H58" s="54">
        <f>INDEX('1. závod'!$A:$BX,$D58+5,INDEX('Základní list'!$B:$B,MATCH($C58,'Základní list'!$A:$A,0),1)-1)</f>
      </c>
      <c r="I58" s="41" t="s">
        <v>58</v>
      </c>
      <c r="J58" s="41">
        <v>3</v>
      </c>
      <c r="K58" s="44">
        <f>INDEX('2. závod'!$A:$BX,$J58+5,INDEX('Základní list'!$B:$B,MATCH($I58,'Základní list'!$A:$A,0),1))</f>
        <v>1810</v>
      </c>
      <c r="L58" s="44">
        <f>INDEX('2. závod'!$A:$BX,$J58+5,INDEX('Základní list'!$B:$B,MATCH($I58,'Základní list'!$A:$A,0),1)+1)</f>
        <v>2</v>
      </c>
      <c r="M58" s="47" t="str">
        <f>INDEX('2. závod'!$A:$BX,$J58+5,INDEX('Základní list'!$B:$B,MATCH($I58,'Základní list'!$A:$A,0),1)-2)</f>
        <v>Polovic Ladislav</v>
      </c>
      <c r="N58" s="55">
        <f>INDEX('2. závod'!$A:$BX,$J58+5,INDEX('Základní list'!$B:$B,MATCH($I58,'Základní list'!$A:$A,0),1)-1)</f>
      </c>
    </row>
    <row r="59" spans="2:14" ht="31.5" customHeight="1">
      <c r="B59" s="43">
        <v>43</v>
      </c>
      <c r="C59" s="41" t="s">
        <v>58</v>
      </c>
      <c r="D59" s="41">
        <v>4</v>
      </c>
      <c r="E59" s="44">
        <f>INDEX('1. závod'!$A:$BX,$D59+5,INDEX('Základní list'!$B:$B,MATCH($C59,'Základní list'!$A:$A,0),1))</f>
        <v>1087</v>
      </c>
      <c r="F59" s="44">
        <f>INDEX('1. závod'!$A:$BX,$D59+5,INDEX('Základní list'!$B:$B,MATCH($C59,'Základní list'!$A:$A,0),1)+1)</f>
        <v>6</v>
      </c>
      <c r="G59" s="47" t="str">
        <f>INDEX('1. závod'!$A:$BX,$D59+5,INDEX('Základní list'!$B:$B,MATCH($C59,'Základní list'!$A:$A,0),1)-2)</f>
        <v>Plch Milan</v>
      </c>
      <c r="H59" s="54">
        <f>INDEX('1. závod'!$A:$BX,$D59+5,INDEX('Základní list'!$B:$B,MATCH($C59,'Základní list'!$A:$A,0),1)-1)</f>
      </c>
      <c r="I59" s="41" t="s">
        <v>58</v>
      </c>
      <c r="J59" s="41">
        <v>4</v>
      </c>
      <c r="K59" s="44">
        <f>INDEX('2. závod'!$A:$BX,$J59+5,INDEX('Základní list'!$B:$B,MATCH($I59,'Základní list'!$A:$A,0),1))</f>
        <v>1904</v>
      </c>
      <c r="L59" s="44">
        <f>INDEX('2. závod'!$A:$BX,$J59+5,INDEX('Základní list'!$B:$B,MATCH($I59,'Základní list'!$A:$A,0),1)+1)</f>
        <v>1</v>
      </c>
      <c r="M59" s="47" t="str">
        <f>INDEX('2. závod'!$A:$BX,$J59+5,INDEX('Základní list'!$B:$B,MATCH($I59,'Základní list'!$A:$A,0),1)-2)</f>
        <v>Žalud Olda</v>
      </c>
      <c r="N59" s="55">
        <f>INDEX('2. závod'!$A:$BX,$J59+5,INDEX('Základní list'!$B:$B,MATCH($I59,'Základní list'!$A:$A,0),1)-1)</f>
      </c>
    </row>
    <row r="60" spans="2:14" ht="31.5" customHeight="1">
      <c r="B60" s="43">
        <v>44</v>
      </c>
      <c r="C60" s="41" t="s">
        <v>58</v>
      </c>
      <c r="D60" s="41">
        <v>5</v>
      </c>
      <c r="E60" s="44">
        <f>INDEX('1. závod'!$A:$BX,$D60+5,INDEX('Základní list'!$B:$B,MATCH($C60,'Základní list'!$A:$A,0),1))</f>
        <v>2480</v>
      </c>
      <c r="F60" s="44">
        <f>INDEX('1. závod'!$A:$BX,$D60+5,INDEX('Základní list'!$B:$B,MATCH($C60,'Základní list'!$A:$A,0),1)+1)</f>
        <v>1</v>
      </c>
      <c r="G60" s="47" t="str">
        <f>INDEX('1. závod'!$A:$BX,$D60+5,INDEX('Základní list'!$B:$B,MATCH($C60,'Základní list'!$A:$A,0),1)-2)</f>
        <v>Pavka Martin</v>
      </c>
      <c r="H60" s="54">
        <f>INDEX('1. závod'!$A:$BX,$D60+5,INDEX('Základní list'!$B:$B,MATCH($C60,'Základní list'!$A:$A,0),1)-1)</f>
      </c>
      <c r="I60" s="41" t="s">
        <v>58</v>
      </c>
      <c r="J60" s="41">
        <v>5</v>
      </c>
      <c r="K60" s="44">
        <f>INDEX('2. závod'!$A:$BX,$J60+5,INDEX('Základní list'!$B:$B,MATCH($I60,'Základní list'!$A:$A,0),1))</f>
        <v>994</v>
      </c>
      <c r="L60" s="44">
        <f>INDEX('2. závod'!$A:$BX,$J60+5,INDEX('Základní list'!$B:$B,MATCH($I60,'Základní list'!$A:$A,0),1)+1)</f>
        <v>5</v>
      </c>
      <c r="M60" s="47" t="str">
        <f>INDEX('2. závod'!$A:$BX,$J60+5,INDEX('Základní list'!$B:$B,MATCH($I60,'Základní list'!$A:$A,0),1)-2)</f>
        <v>Haflant Zdeněk</v>
      </c>
      <c r="N60" s="55">
        <f>INDEX('2. závod'!$A:$BX,$J60+5,INDEX('Základní list'!$B:$B,MATCH($I60,'Základní list'!$A:$A,0),1)-1)</f>
      </c>
    </row>
    <row r="61" spans="2:14" ht="31.5" customHeight="1">
      <c r="B61" s="43">
        <v>45</v>
      </c>
      <c r="C61" s="41" t="s">
        <v>58</v>
      </c>
      <c r="D61" s="41">
        <v>6</v>
      </c>
      <c r="E61" s="44">
        <f>INDEX('1. závod'!$A:$BX,$D61+5,INDEX('Základní list'!$B:$B,MATCH($C61,'Základní list'!$A:$A,0),1))</f>
        <v>2299</v>
      </c>
      <c r="F61" s="44">
        <f>INDEX('1. závod'!$A:$BX,$D61+5,INDEX('Základní list'!$B:$B,MATCH($C61,'Základní list'!$A:$A,0),1)+1)</f>
        <v>2</v>
      </c>
      <c r="G61" s="47" t="str">
        <f>INDEX('1. závod'!$A:$BX,$D61+5,INDEX('Základní list'!$B:$B,MATCH($C61,'Základní list'!$A:$A,0),1)-2)</f>
        <v>Bartes Petr</v>
      </c>
      <c r="H61" s="54">
        <f>INDEX('1. závod'!$A:$BX,$D61+5,INDEX('Základní list'!$B:$B,MATCH($C61,'Základní list'!$A:$A,0),1)-1)</f>
      </c>
      <c r="I61" s="41" t="s">
        <v>58</v>
      </c>
      <c r="J61" s="41">
        <v>6</v>
      </c>
      <c r="K61" s="44">
        <f>INDEX('2. závod'!$A:$BX,$J61+5,INDEX('Základní list'!$B:$B,MATCH($I61,'Základní list'!$A:$A,0),1))</f>
        <v>1340</v>
      </c>
      <c r="L61" s="44">
        <f>INDEX('2. závod'!$A:$BX,$J61+5,INDEX('Základní list'!$B:$B,MATCH($I61,'Základní list'!$A:$A,0),1)+1)</f>
        <v>4</v>
      </c>
      <c r="M61" s="47" t="str">
        <f>INDEX('2. závod'!$A:$BX,$J61+5,INDEX('Základní list'!$B:$B,MATCH($I61,'Základní list'!$A:$A,0),1)-2)</f>
        <v>Jura Martin</v>
      </c>
      <c r="N61" s="55">
        <f>INDEX('2. závod'!$A:$BX,$J61+5,INDEX('Základní list'!$B:$B,MATCH($I61,'Základní list'!$A:$A,0),1)-1)</f>
      </c>
    </row>
    <row r="62" spans="2:14" ht="31.5" customHeight="1" hidden="1">
      <c r="B62" s="43">
        <v>46</v>
      </c>
      <c r="C62" s="41" t="s">
        <v>58</v>
      </c>
      <c r="D62" s="41">
        <v>7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58</v>
      </c>
      <c r="J62" s="41">
        <v>7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 hidden="1">
      <c r="B63" s="43">
        <v>47</v>
      </c>
      <c r="C63" s="41" t="s">
        <v>58</v>
      </c>
      <c r="D63" s="41">
        <v>8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58</v>
      </c>
      <c r="J63" s="41">
        <v>8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 hidden="1">
      <c r="B64" s="43">
        <v>48</v>
      </c>
      <c r="C64" s="41" t="s">
        <v>58</v>
      </c>
      <c r="D64" s="41">
        <v>9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58</v>
      </c>
      <c r="J64" s="41">
        <v>9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 hidden="1">
      <c r="B65" s="43">
        <v>49</v>
      </c>
      <c r="C65" s="41" t="s">
        <v>58</v>
      </c>
      <c r="D65" s="41">
        <v>10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58</v>
      </c>
      <c r="J65" s="41">
        <v>10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 hidden="1">
      <c r="B66" s="43">
        <v>50</v>
      </c>
      <c r="C66" s="41" t="s">
        <v>58</v>
      </c>
      <c r="D66" s="41">
        <v>11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58</v>
      </c>
      <c r="J66" s="41">
        <v>11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 hidden="1">
      <c r="B67" s="43">
        <v>51</v>
      </c>
      <c r="C67" s="41" t="s">
        <v>58</v>
      </c>
      <c r="D67" s="41">
        <v>12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58</v>
      </c>
      <c r="J67" s="41">
        <v>12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 hidden="1">
      <c r="B68" s="43">
        <v>52</v>
      </c>
      <c r="C68" s="41" t="s">
        <v>58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58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 hidden="1">
      <c r="B69" s="43">
        <v>49</v>
      </c>
      <c r="C69" s="41" t="s">
        <v>58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58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 hidden="1">
      <c r="B70" s="43">
        <v>50</v>
      </c>
      <c r="C70" s="41" t="s">
        <v>58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58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 hidden="1">
      <c r="B71" s="43">
        <v>51</v>
      </c>
      <c r="C71" s="41" t="s">
        <v>58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58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 hidden="1">
      <c r="B72" s="43">
        <v>52</v>
      </c>
      <c r="C72" s="41" t="s">
        <v>58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58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 hidden="1">
      <c r="B73" s="43">
        <v>53</v>
      </c>
      <c r="C73" s="41" t="s">
        <v>60</v>
      </c>
      <c r="D73" s="41">
        <v>1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60</v>
      </c>
      <c r="J73" s="41">
        <v>1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 hidden="1">
      <c r="B74" s="43">
        <v>54</v>
      </c>
      <c r="C74" s="41" t="s">
        <v>60</v>
      </c>
      <c r="D74" s="41">
        <v>2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60</v>
      </c>
      <c r="J74" s="41">
        <v>2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 hidden="1">
      <c r="B75" s="43">
        <v>55</v>
      </c>
      <c r="C75" s="41" t="s">
        <v>60</v>
      </c>
      <c r="D75" s="41">
        <v>3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60</v>
      </c>
      <c r="J75" s="41">
        <v>3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 hidden="1">
      <c r="B76" s="43">
        <v>56</v>
      </c>
      <c r="C76" s="41" t="s">
        <v>60</v>
      </c>
      <c r="D76" s="41">
        <v>4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60</v>
      </c>
      <c r="J76" s="41">
        <v>4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 hidden="1">
      <c r="B77" s="43">
        <v>57</v>
      </c>
      <c r="C77" s="41" t="s">
        <v>60</v>
      </c>
      <c r="D77" s="41">
        <v>5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60</v>
      </c>
      <c r="J77" s="41">
        <v>5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 hidden="1">
      <c r="B78" s="43">
        <v>58</v>
      </c>
      <c r="C78" s="41" t="s">
        <v>60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60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 hidden="1">
      <c r="B79" s="43">
        <v>59</v>
      </c>
      <c r="C79" s="41" t="s">
        <v>60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60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 hidden="1">
      <c r="B80" s="43">
        <v>60</v>
      </c>
      <c r="C80" s="41" t="s">
        <v>60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60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 hidden="1">
      <c r="B81" s="43">
        <v>61</v>
      </c>
      <c r="C81" s="41" t="s">
        <v>60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60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 hidden="1">
      <c r="B82" s="43">
        <v>62</v>
      </c>
      <c r="C82" s="41" t="s">
        <v>60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60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 hidden="1">
      <c r="B83" s="43">
        <v>63</v>
      </c>
      <c r="C83" s="41" t="s">
        <v>60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60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 hidden="1">
      <c r="B84" s="43">
        <v>64</v>
      </c>
      <c r="C84" s="41" t="s">
        <v>60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60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 hidden="1">
      <c r="B85" s="43">
        <v>65</v>
      </c>
      <c r="C85" s="41" t="s">
        <v>60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60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 hidden="1">
      <c r="B86" s="43">
        <v>62</v>
      </c>
      <c r="C86" s="41" t="s">
        <v>60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60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 hidden="1">
      <c r="B87" s="43">
        <v>63</v>
      </c>
      <c r="C87" s="41" t="s">
        <v>60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60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 hidden="1">
      <c r="B88" s="43">
        <v>64</v>
      </c>
      <c r="C88" s="41" t="s">
        <v>60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60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 hidden="1">
      <c r="B89" s="43">
        <v>65</v>
      </c>
      <c r="C89" s="41" t="s">
        <v>60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60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59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Jiří Hrazdil</cp:lastModifiedBy>
  <cp:lastPrinted>2016-07-09T17:32:17Z</cp:lastPrinted>
  <dcterms:created xsi:type="dcterms:W3CDTF">2001-02-19T07:45:56Z</dcterms:created>
  <dcterms:modified xsi:type="dcterms:W3CDTF">2016-07-09T17:32:32Z</dcterms:modified>
  <cp:category/>
  <cp:version/>
  <cp:contentType/>
  <cp:contentStatus/>
</cp:coreProperties>
</file>